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montanaedu.sharepoint.com/sites/OfficeofResearchDevelopment/Shared Documents/Boilerplate Text/"/>
    </mc:Choice>
  </mc:AlternateContent>
  <xr:revisionPtr revIDLastSave="85" documentId="8_{F40D2B14-D609-4F56-873E-C021586C6D4F}" xr6:coauthVersionLast="47" xr6:coauthVersionMax="47" xr10:uidLastSave="{385F1150-0031-4A09-8206-2A4B0F6A7454}"/>
  <bookViews>
    <workbookView xWindow="20520" yWindow="2265" windowWidth="29955" windowHeight="18090" tabRatio="732" xr2:uid="{4B082D6E-D898-434A-8B9A-4303E703B7A5}"/>
  </bookViews>
  <sheets>
    <sheet name="Proposal Budget" sheetId="1" r:id="rId1"/>
    <sheet name="Personnel" sheetId="5" r:id="rId2"/>
    <sheet name="Subaward 1" sheetId="4" r:id="rId3"/>
    <sheet name="Subaward 2" sheetId="6" r:id="rId4"/>
    <sheet name="Subaward 3" sheetId="7" r:id="rId5"/>
    <sheet name="Subaward 4" sheetId="10" r:id="rId6"/>
    <sheet name="Subaward 5" sheetId="9" r:id="rId7"/>
    <sheet name="HELP" sheetId="8" r:id="rId8"/>
    <sheet name="blank sheet" sheetId="11" r:id="rId9"/>
    <sheet name="Subaward IDCs" sheetId="3" state="hidden" r:id="rId10"/>
    <sheet name="MSU Master Rates" sheetId="2" state="hidden" r:id="rId11"/>
  </sheets>
  <definedNames>
    <definedName name="Faculty">'MSU Master Rates'!$C$40:$D$40</definedName>
    <definedName name="Graduate">'MSU Master Rates'!#REF!</definedName>
    <definedName name="Postdoc">'MSU Master Rates'!$C$42:$D$42</definedName>
    <definedName name="_xlnm.Print_Area" localSheetId="1">Personnel!$A$1:$BG$36</definedName>
    <definedName name="_xlnm.Print_Area" localSheetId="0">'Proposal Budget'!$A$1:$N$98</definedName>
    <definedName name="_xlnm.Print_Area" localSheetId="2">'Subaward 1'!$A$1:$N$50</definedName>
    <definedName name="_xlnm.Print_Area" localSheetId="3">'Subaward 2'!$A$1:$N$50</definedName>
    <definedName name="_xlnm.Print_Area" localSheetId="4">'Subaward 3'!$A$1:$N$50</definedName>
    <definedName name="_xlnm.Print_Area" localSheetId="5">'Subaward 4'!$A$1:$N$50</definedName>
    <definedName name="_xlnm.Print_Area" localSheetId="6">'Subaward 5'!$A$1:$N$50</definedName>
    <definedName name="_xlnm.Print_Titles" localSheetId="1">Personnel!$A:$A</definedName>
    <definedName name="Professional">'MSU Master Rates'!$C$41:$D$41</definedName>
    <definedName name="Student">'MSU Master Rates'!$C$44:$D$44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0" i="9" l="1"/>
  <c r="C40" i="9"/>
  <c r="K40" i="9"/>
  <c r="D40" i="9"/>
  <c r="E40" i="9"/>
  <c r="F40" i="9"/>
  <c r="G40" i="9"/>
  <c r="H40" i="9"/>
  <c r="I40" i="9"/>
  <c r="J40" i="9"/>
  <c r="C40" i="10"/>
  <c r="K40" i="10"/>
  <c r="D40" i="10"/>
  <c r="E40" i="10"/>
  <c r="F40" i="10"/>
  <c r="G40" i="10"/>
  <c r="H40" i="10"/>
  <c r="I40" i="10"/>
  <c r="J40" i="10"/>
  <c r="B40" i="10"/>
  <c r="D40" i="7"/>
  <c r="C40" i="7"/>
  <c r="B40" i="7"/>
  <c r="K40" i="7"/>
  <c r="E40" i="7"/>
  <c r="F40" i="7"/>
  <c r="G40" i="7"/>
  <c r="H40" i="7"/>
  <c r="I40" i="7"/>
  <c r="J40" i="7"/>
  <c r="K40" i="6"/>
  <c r="C40" i="6"/>
  <c r="D40" i="6"/>
  <c r="E40" i="6"/>
  <c r="F40" i="6"/>
  <c r="G40" i="6"/>
  <c r="H40" i="6"/>
  <c r="I40" i="6"/>
  <c r="J40" i="6"/>
  <c r="B40" i="6"/>
  <c r="K40" i="4"/>
  <c r="J40" i="4"/>
  <c r="I40" i="4"/>
  <c r="H40" i="4"/>
  <c r="G40" i="4"/>
  <c r="F40" i="4"/>
  <c r="E40" i="4"/>
  <c r="D40" i="4"/>
  <c r="C40" i="4"/>
  <c r="B40" i="4"/>
  <c r="N35" i="1"/>
  <c r="B10" i="1"/>
  <c r="D4" i="5" a="1"/>
  <c r="D4" i="5" s="1"/>
  <c r="M85" i="1"/>
  <c r="F23" i="1"/>
  <c r="K15" i="1"/>
  <c r="J15" i="1"/>
  <c r="I15" i="1"/>
  <c r="H15" i="1"/>
  <c r="G15" i="1"/>
  <c r="F15" i="1"/>
  <c r="E15" i="1"/>
  <c r="D15" i="1"/>
  <c r="B15" i="1"/>
  <c r="C15" i="1"/>
  <c r="D5" i="5" a="1"/>
  <c r="D5" i="5" s="1"/>
  <c r="D6" i="5" a="1"/>
  <c r="D6" i="5" s="1"/>
  <c r="D7" i="5" a="1"/>
  <c r="D7" i="5" s="1"/>
  <c r="D8" i="5" a="1"/>
  <c r="D8" i="5" s="1"/>
  <c r="D9" i="5" a="1"/>
  <c r="D9" i="5" s="1"/>
  <c r="D10" i="5" a="1"/>
  <c r="D10" i="5" s="1"/>
  <c r="D11" i="5" a="1"/>
  <c r="D11" i="5" s="1"/>
  <c r="D12" i="5" a="1"/>
  <c r="D12" i="5" s="1"/>
  <c r="D13" i="5" a="1"/>
  <c r="D13" i="5" s="1"/>
  <c r="D14" i="5" a="1"/>
  <c r="D14" i="5" s="1"/>
  <c r="D15" i="5" a="1"/>
  <c r="D15" i="5" s="1"/>
  <c r="D16" i="5" a="1"/>
  <c r="D16" i="5" s="1"/>
  <c r="D17" i="5" a="1"/>
  <c r="D17" i="5" s="1"/>
  <c r="D18" i="5" a="1"/>
  <c r="D18" i="5" s="1"/>
  <c r="D19" i="5" a="1"/>
  <c r="D19" i="5" s="1"/>
  <c r="D20" i="5" a="1"/>
  <c r="D20" i="5" s="1"/>
  <c r="K14" i="1"/>
  <c r="K13" i="1"/>
  <c r="K12" i="1"/>
  <c r="K11" i="1"/>
  <c r="K10" i="1"/>
  <c r="J14" i="1"/>
  <c r="J13" i="1"/>
  <c r="J12" i="1"/>
  <c r="J11" i="1"/>
  <c r="J10" i="1"/>
  <c r="I14" i="1"/>
  <c r="I13" i="1"/>
  <c r="I12" i="1"/>
  <c r="I11" i="1"/>
  <c r="I10" i="1"/>
  <c r="H14" i="1"/>
  <c r="H13" i="1"/>
  <c r="H12" i="1"/>
  <c r="H11" i="1"/>
  <c r="H10" i="1"/>
  <c r="G14" i="1"/>
  <c r="G13" i="1"/>
  <c r="G12" i="1"/>
  <c r="G11" i="1"/>
  <c r="G10" i="1"/>
  <c r="F14" i="1"/>
  <c r="F13" i="1"/>
  <c r="F12" i="1"/>
  <c r="F11" i="1"/>
  <c r="F10" i="1"/>
  <c r="E14" i="1"/>
  <c r="E13" i="1"/>
  <c r="E12" i="1"/>
  <c r="E11" i="1"/>
  <c r="E10" i="1"/>
  <c r="D14" i="1"/>
  <c r="D13" i="1"/>
  <c r="D12" i="1"/>
  <c r="D11" i="1"/>
  <c r="D10" i="1"/>
  <c r="C14" i="1"/>
  <c r="C13" i="1"/>
  <c r="C12" i="1"/>
  <c r="C11" i="1"/>
  <c r="C10" i="1"/>
  <c r="B14" i="1"/>
  <c r="B13" i="1"/>
  <c r="B12" i="1"/>
  <c r="B11" i="1"/>
  <c r="Q25" i="5"/>
  <c r="Z25" i="5" s="1"/>
  <c r="Q26" i="5"/>
  <c r="Z26" i="5" s="1"/>
  <c r="Q27" i="5"/>
  <c r="Q28" i="5"/>
  <c r="AB25" i="5"/>
  <c r="AK25" i="5" s="1"/>
  <c r="AB27" i="5"/>
  <c r="AK27" i="5" s="1"/>
  <c r="AB28" i="5"/>
  <c r="AF28" i="5" s="1"/>
  <c r="AX27" i="5"/>
  <c r="BG27" i="5" s="1"/>
  <c r="AM27" i="5"/>
  <c r="AQ27" i="5" s="1"/>
  <c r="AM28" i="5"/>
  <c r="AV28" i="5" s="1"/>
  <c r="AF27" i="5"/>
  <c r="Z27" i="5"/>
  <c r="Z28" i="5"/>
  <c r="U27" i="5"/>
  <c r="U28" i="5"/>
  <c r="O25" i="5"/>
  <c r="O26" i="5"/>
  <c r="O27" i="5"/>
  <c r="O28" i="5"/>
  <c r="J4" i="5"/>
  <c r="U26" i="5" l="1"/>
  <c r="AF25" i="5"/>
  <c r="AM25" i="5"/>
  <c r="AX28" i="5"/>
  <c r="BG28" i="5" s="1"/>
  <c r="AB26" i="5"/>
  <c r="AQ28" i="5"/>
  <c r="AV27" i="5"/>
  <c r="U25" i="5"/>
  <c r="AK28" i="5"/>
  <c r="BJ28" i="5" s="1"/>
  <c r="BB28" i="5"/>
  <c r="BJ27" i="5"/>
  <c r="BB27" i="5"/>
  <c r="J25" i="5"/>
  <c r="J26" i="5"/>
  <c r="J27" i="5"/>
  <c r="J28" i="5"/>
  <c r="D25" i="5" a="1"/>
  <c r="D25" i="5" s="1"/>
  <c r="D26" i="5" a="1"/>
  <c r="D26" i="5" s="1"/>
  <c r="P26" i="5" s="1"/>
  <c r="D27" i="5" a="1"/>
  <c r="D27" i="5" s="1"/>
  <c r="P27" i="5" s="1"/>
  <c r="D28" i="5" a="1"/>
  <c r="D28" i="5" s="1"/>
  <c r="P28" i="5" l="1"/>
  <c r="AA28" i="5"/>
  <c r="AG28" i="5"/>
  <c r="AW28" i="5"/>
  <c r="AR28" i="5"/>
  <c r="V28" i="5"/>
  <c r="K28" i="5"/>
  <c r="BH28" i="5"/>
  <c r="BC28" i="5"/>
  <c r="BC27" i="5"/>
  <c r="AL27" i="5"/>
  <c r="AW27" i="5"/>
  <c r="AA27" i="5"/>
  <c r="K27" i="5"/>
  <c r="AR27" i="5"/>
  <c r="V27" i="5"/>
  <c r="BH27" i="5"/>
  <c r="AG27" i="5"/>
  <c r="V26" i="5"/>
  <c r="AA26" i="5"/>
  <c r="K26" i="5"/>
  <c r="P25" i="5"/>
  <c r="K25" i="5"/>
  <c r="AA25" i="5"/>
  <c r="AL25" i="5"/>
  <c r="AG25" i="5"/>
  <c r="V25" i="5"/>
  <c r="AL28" i="5"/>
  <c r="AQ25" i="5"/>
  <c r="AR25" i="5" s="1"/>
  <c r="AX25" i="5"/>
  <c r="AK26" i="5"/>
  <c r="AL26" i="5" s="1"/>
  <c r="AM26" i="5"/>
  <c r="AF26" i="5"/>
  <c r="AV25" i="5"/>
  <c r="AW25" i="5" s="1"/>
  <c r="BI28" i="5"/>
  <c r="BI27" i="5"/>
  <c r="BI25" i="5" l="1"/>
  <c r="AG26" i="5"/>
  <c r="AQ26" i="5"/>
  <c r="AR26" i="5" s="1"/>
  <c r="AX26" i="5"/>
  <c r="AV26" i="5"/>
  <c r="AW26" i="5" s="1"/>
  <c r="BG25" i="5"/>
  <c r="BH25" i="5" s="1"/>
  <c r="BB25" i="5"/>
  <c r="BC25" i="5" s="1"/>
  <c r="D23" i="5" a="1"/>
  <c r="D23" i="5" s="1"/>
  <c r="D24" i="5" a="1"/>
  <c r="D24" i="5" s="1"/>
  <c r="D29" i="5" a="1"/>
  <c r="D29" i="5" s="1"/>
  <c r="D30" i="5" a="1"/>
  <c r="D30" i="5" s="1"/>
  <c r="D31" i="5" a="1"/>
  <c r="D31" i="5" s="1"/>
  <c r="D32" i="5" a="1"/>
  <c r="D32" i="5" s="1"/>
  <c r="D33" i="5" a="1"/>
  <c r="D33" i="5" s="1"/>
  <c r="D34" i="5" a="1"/>
  <c r="D34" i="5" s="1"/>
  <c r="D35" i="5" a="1"/>
  <c r="D35" i="5" s="1"/>
  <c r="D36" i="5" a="1"/>
  <c r="D36" i="5" s="1"/>
  <c r="BB26" i="5" l="1"/>
  <c r="BC26" i="5" s="1"/>
  <c r="BG26" i="5"/>
  <c r="BJ25" i="5"/>
  <c r="BI26" i="5"/>
  <c r="B78" i="1"/>
  <c r="L38" i="1"/>
  <c r="M38" i="1"/>
  <c r="AB32" i="5"/>
  <c r="AM32" i="5" s="1"/>
  <c r="AX32" i="5" s="1"/>
  <c r="Q36" i="5"/>
  <c r="AB36" i="5" s="1"/>
  <c r="AM36" i="5" s="1"/>
  <c r="AX36" i="5" s="1"/>
  <c r="Q35" i="5"/>
  <c r="AB35" i="5" s="1"/>
  <c r="AM35" i="5" s="1"/>
  <c r="AX35" i="5" s="1"/>
  <c r="Q34" i="5"/>
  <c r="AB34" i="5" s="1"/>
  <c r="AM34" i="5" s="1"/>
  <c r="AX34" i="5" s="1"/>
  <c r="Q33" i="5"/>
  <c r="AB33" i="5" s="1"/>
  <c r="AM33" i="5" s="1"/>
  <c r="AX33" i="5" s="1"/>
  <c r="Q32" i="5"/>
  <c r="Q31" i="5"/>
  <c r="AB31" i="5" s="1"/>
  <c r="AM31" i="5" s="1"/>
  <c r="AX31" i="5" s="1"/>
  <c r="Q30" i="5"/>
  <c r="AB30" i="5" s="1"/>
  <c r="AM30" i="5" s="1"/>
  <c r="AX30" i="5" s="1"/>
  <c r="Q29" i="5"/>
  <c r="AB29" i="5" s="1"/>
  <c r="AM29" i="5" s="1"/>
  <c r="AX29" i="5" s="1"/>
  <c r="Q24" i="5"/>
  <c r="AB24" i="5" s="1"/>
  <c r="AM24" i="5" s="1"/>
  <c r="AX24" i="5" s="1"/>
  <c r="Q23" i="5"/>
  <c r="AB23" i="5" s="1"/>
  <c r="AM23" i="5" s="1"/>
  <c r="AX23" i="5" s="1"/>
  <c r="Q20" i="5"/>
  <c r="AB20" i="5" s="1"/>
  <c r="AM20" i="5" s="1"/>
  <c r="AX20" i="5" s="1"/>
  <c r="Q19" i="5"/>
  <c r="AB19" i="5" s="1"/>
  <c r="AM19" i="5" s="1"/>
  <c r="AX19" i="5" s="1"/>
  <c r="Q18" i="5"/>
  <c r="AB18" i="5" s="1"/>
  <c r="AM18" i="5" s="1"/>
  <c r="AX18" i="5" s="1"/>
  <c r="Q17" i="5"/>
  <c r="AB17" i="5" s="1"/>
  <c r="AM17" i="5" s="1"/>
  <c r="AX17" i="5" s="1"/>
  <c r="Q16" i="5"/>
  <c r="AB16" i="5" s="1"/>
  <c r="AM16" i="5" s="1"/>
  <c r="AX16" i="5" s="1"/>
  <c r="Q15" i="5"/>
  <c r="AB15" i="5" s="1"/>
  <c r="AM15" i="5" s="1"/>
  <c r="AX15" i="5" s="1"/>
  <c r="Q14" i="5"/>
  <c r="AB14" i="5" s="1"/>
  <c r="AM14" i="5" s="1"/>
  <c r="AX14" i="5" s="1"/>
  <c r="Q13" i="5"/>
  <c r="AB13" i="5" s="1"/>
  <c r="AM13" i="5" s="1"/>
  <c r="AX13" i="5" s="1"/>
  <c r="Q12" i="5"/>
  <c r="AB12" i="5" s="1"/>
  <c r="AM12" i="5" s="1"/>
  <c r="AX12" i="5" s="1"/>
  <c r="Q11" i="5"/>
  <c r="AB11" i="5" s="1"/>
  <c r="AM11" i="5" s="1"/>
  <c r="AX11" i="5" s="1"/>
  <c r="Q10" i="5"/>
  <c r="AB10" i="5" s="1"/>
  <c r="AM10" i="5" s="1"/>
  <c r="AX10" i="5" s="1"/>
  <c r="Q9" i="5"/>
  <c r="AB9" i="5" s="1"/>
  <c r="AM9" i="5" s="1"/>
  <c r="AX9" i="5" s="1"/>
  <c r="Q8" i="5"/>
  <c r="AB8" i="5" s="1"/>
  <c r="AM8" i="5" s="1"/>
  <c r="AX8" i="5" s="1"/>
  <c r="Q7" i="5"/>
  <c r="AB7" i="5" s="1"/>
  <c r="AM7" i="5" s="1"/>
  <c r="AX7" i="5" s="1"/>
  <c r="Q6" i="5"/>
  <c r="AB6" i="5" s="1"/>
  <c r="AM6" i="5" s="1"/>
  <c r="AX6" i="5" s="1"/>
  <c r="Q5" i="5"/>
  <c r="AB5" i="5" s="1"/>
  <c r="AM5" i="5" s="1"/>
  <c r="AX5" i="5" s="1"/>
  <c r="Q4" i="5"/>
  <c r="AB4" i="5" s="1"/>
  <c r="AM4" i="5" s="1"/>
  <c r="AX4" i="5" s="1"/>
  <c r="N38" i="1" l="1"/>
  <c r="BH26" i="5"/>
  <c r="BJ26" i="5"/>
  <c r="L46" i="1"/>
  <c r="M46" i="1"/>
  <c r="L43" i="1"/>
  <c r="M43" i="1"/>
  <c r="BB8" i="5"/>
  <c r="BG9" i="5"/>
  <c r="BH9" i="5" s="1"/>
  <c r="AQ8" i="5"/>
  <c r="AV9" i="5"/>
  <c r="AW9" i="5" s="1"/>
  <c r="AK8" i="5"/>
  <c r="AL8" i="5" s="1"/>
  <c r="AK9" i="5"/>
  <c r="AL9" i="5" s="1"/>
  <c r="Z9" i="5"/>
  <c r="U8" i="5"/>
  <c r="V8" i="5" s="1"/>
  <c r="J9" i="5"/>
  <c r="J8" i="5"/>
  <c r="J7" i="5"/>
  <c r="O9" i="5"/>
  <c r="O8" i="5"/>
  <c r="M48" i="10"/>
  <c r="L48" i="10"/>
  <c r="N48" i="10" s="1"/>
  <c r="N47" i="10"/>
  <c r="M47" i="10"/>
  <c r="L47" i="10"/>
  <c r="M46" i="10"/>
  <c r="L46" i="10"/>
  <c r="N46" i="10" s="1"/>
  <c r="M45" i="10"/>
  <c r="L45" i="10"/>
  <c r="N45" i="10" s="1"/>
  <c r="M43" i="10"/>
  <c r="N43" i="10" s="1"/>
  <c r="K42" i="10"/>
  <c r="K50" i="10" s="1"/>
  <c r="K52" i="1" s="1"/>
  <c r="J42" i="10"/>
  <c r="J50" i="10" s="1"/>
  <c r="J52" i="1" s="1"/>
  <c r="N5" i="3" s="1"/>
  <c r="D42" i="10"/>
  <c r="D50" i="10" s="1"/>
  <c r="D52" i="1" s="1"/>
  <c r="E5" i="3" s="1"/>
  <c r="B42" i="10"/>
  <c r="B50" i="10" s="1"/>
  <c r="B52" i="1" s="1"/>
  <c r="L40" i="10"/>
  <c r="M40" i="10"/>
  <c r="M38" i="10"/>
  <c r="L38" i="10"/>
  <c r="N38" i="10" s="1"/>
  <c r="K36" i="10"/>
  <c r="J36" i="10"/>
  <c r="I36" i="10"/>
  <c r="I42" i="10" s="1"/>
  <c r="I50" i="10" s="1"/>
  <c r="I52" i="1" s="1"/>
  <c r="H36" i="10"/>
  <c r="H42" i="10" s="1"/>
  <c r="H50" i="10" s="1"/>
  <c r="H52" i="1" s="1"/>
  <c r="K5" i="3" s="1"/>
  <c r="G36" i="10"/>
  <c r="G42" i="10" s="1"/>
  <c r="G50" i="10" s="1"/>
  <c r="G52" i="1" s="1"/>
  <c r="F36" i="10"/>
  <c r="F42" i="10" s="1"/>
  <c r="F50" i="10" s="1"/>
  <c r="F52" i="1" s="1"/>
  <c r="H5" i="3" s="1"/>
  <c r="E36" i="10"/>
  <c r="E42" i="10" s="1"/>
  <c r="E50" i="10" s="1"/>
  <c r="E52" i="1" s="1"/>
  <c r="D36" i="10"/>
  <c r="L36" i="10" s="1"/>
  <c r="C36" i="10"/>
  <c r="M36" i="10" s="1"/>
  <c r="B36" i="10"/>
  <c r="M34" i="10"/>
  <c r="L34" i="10"/>
  <c r="N34" i="10" s="1"/>
  <c r="N33" i="10"/>
  <c r="M33" i="10"/>
  <c r="L33" i="10"/>
  <c r="M32" i="10"/>
  <c r="L32" i="10"/>
  <c r="N32" i="10" s="1"/>
  <c r="M31" i="10"/>
  <c r="L31" i="10"/>
  <c r="N31" i="10" s="1"/>
  <c r="M29" i="10"/>
  <c r="L29" i="10"/>
  <c r="N29" i="10" s="1"/>
  <c r="M28" i="10"/>
  <c r="L28" i="10"/>
  <c r="N28" i="10" s="1"/>
  <c r="M27" i="10"/>
  <c r="N27" i="10" s="1"/>
  <c r="L27" i="10"/>
  <c r="N26" i="10"/>
  <c r="M26" i="10"/>
  <c r="L26" i="10"/>
  <c r="M25" i="10"/>
  <c r="L25" i="10"/>
  <c r="N25" i="10" s="1"/>
  <c r="N24" i="10"/>
  <c r="M24" i="10"/>
  <c r="L24" i="10"/>
  <c r="M23" i="10"/>
  <c r="L23" i="10"/>
  <c r="N23" i="10" s="1"/>
  <c r="M21" i="10"/>
  <c r="L21" i="10"/>
  <c r="N21" i="10" s="1"/>
  <c r="M20" i="10"/>
  <c r="L20" i="10"/>
  <c r="N20" i="10" s="1"/>
  <c r="M19" i="10"/>
  <c r="L19" i="10"/>
  <c r="N19" i="10" s="1"/>
  <c r="M18" i="10"/>
  <c r="N18" i="10" s="1"/>
  <c r="L18" i="10"/>
  <c r="N15" i="10"/>
  <c r="M15" i="10"/>
  <c r="L15" i="10"/>
  <c r="M14" i="10"/>
  <c r="L14" i="10"/>
  <c r="N14" i="10" s="1"/>
  <c r="N12" i="10"/>
  <c r="M12" i="10"/>
  <c r="L12" i="10"/>
  <c r="M10" i="10"/>
  <c r="L10" i="10"/>
  <c r="N10" i="10" s="1"/>
  <c r="M9" i="10"/>
  <c r="L9" i="10"/>
  <c r="N9" i="10" s="1"/>
  <c r="N48" i="9"/>
  <c r="M48" i="9"/>
  <c r="L48" i="9"/>
  <c r="M47" i="9"/>
  <c r="L47" i="9"/>
  <c r="N47" i="9" s="1"/>
  <c r="M46" i="9"/>
  <c r="L46" i="9"/>
  <c r="N46" i="9" s="1"/>
  <c r="M45" i="9"/>
  <c r="L45" i="9"/>
  <c r="N45" i="9" s="1"/>
  <c r="M43" i="9"/>
  <c r="N43" i="9" s="1"/>
  <c r="K42" i="9"/>
  <c r="K50" i="9" s="1"/>
  <c r="K53" i="1" s="1"/>
  <c r="J42" i="9"/>
  <c r="J50" i="9" s="1"/>
  <c r="J53" i="1" s="1"/>
  <c r="N6" i="3" s="1"/>
  <c r="I42" i="9"/>
  <c r="I50" i="9" s="1"/>
  <c r="I53" i="1" s="1"/>
  <c r="H42" i="9"/>
  <c r="H50" i="9" s="1"/>
  <c r="H53" i="1" s="1"/>
  <c r="K6" i="3" s="1"/>
  <c r="G42" i="9"/>
  <c r="G50" i="9" s="1"/>
  <c r="G53" i="1" s="1"/>
  <c r="C42" i="9"/>
  <c r="C50" i="9" s="1"/>
  <c r="C53" i="1" s="1"/>
  <c r="B42" i="9"/>
  <c r="B50" i="9" s="1"/>
  <c r="B53" i="1" s="1"/>
  <c r="M40" i="9"/>
  <c r="L40" i="9"/>
  <c r="N38" i="9"/>
  <c r="M38" i="9"/>
  <c r="L38" i="9"/>
  <c r="K36" i="9"/>
  <c r="J36" i="9"/>
  <c r="I36" i="9"/>
  <c r="H36" i="9"/>
  <c r="G36" i="9"/>
  <c r="F36" i="9"/>
  <c r="F42" i="9" s="1"/>
  <c r="F50" i="9" s="1"/>
  <c r="F53" i="1" s="1"/>
  <c r="H6" i="3" s="1"/>
  <c r="E36" i="9"/>
  <c r="E42" i="9" s="1"/>
  <c r="D36" i="9"/>
  <c r="D42" i="9" s="1"/>
  <c r="C36" i="9"/>
  <c r="B36" i="9"/>
  <c r="N34" i="9"/>
  <c r="M34" i="9"/>
  <c r="L34" i="9"/>
  <c r="M33" i="9"/>
  <c r="L33" i="9"/>
  <c r="N33" i="9" s="1"/>
  <c r="M32" i="9"/>
  <c r="L32" i="9"/>
  <c r="N32" i="9" s="1"/>
  <c r="M31" i="9"/>
  <c r="L31" i="9"/>
  <c r="N31" i="9" s="1"/>
  <c r="M29" i="9"/>
  <c r="N29" i="9" s="1"/>
  <c r="L29" i="9"/>
  <c r="M28" i="9"/>
  <c r="N28" i="9" s="1"/>
  <c r="L28" i="9"/>
  <c r="M27" i="9"/>
  <c r="L27" i="9"/>
  <c r="N27" i="9" s="1"/>
  <c r="N26" i="9"/>
  <c r="M26" i="9"/>
  <c r="L26" i="9"/>
  <c r="N25" i="9"/>
  <c r="M25" i="9"/>
  <c r="L25" i="9"/>
  <c r="M24" i="9"/>
  <c r="L24" i="9"/>
  <c r="N24" i="9" s="1"/>
  <c r="M23" i="9"/>
  <c r="L23" i="9"/>
  <c r="N23" i="9" s="1"/>
  <c r="M21" i="9"/>
  <c r="L21" i="9"/>
  <c r="N21" i="9" s="1"/>
  <c r="M20" i="9"/>
  <c r="N20" i="9" s="1"/>
  <c r="L20" i="9"/>
  <c r="M19" i="9"/>
  <c r="N19" i="9" s="1"/>
  <c r="L19" i="9"/>
  <c r="M18" i="9"/>
  <c r="L18" i="9"/>
  <c r="N18" i="9" s="1"/>
  <c r="N15" i="9"/>
  <c r="M15" i="9"/>
  <c r="L15" i="9"/>
  <c r="N14" i="9"/>
  <c r="M14" i="9"/>
  <c r="L14" i="9"/>
  <c r="M12" i="9"/>
  <c r="L12" i="9"/>
  <c r="N12" i="9" s="1"/>
  <c r="M10" i="9"/>
  <c r="L10" i="9"/>
  <c r="N10" i="9" s="1"/>
  <c r="M9" i="9"/>
  <c r="L9" i="9"/>
  <c r="N9" i="9" s="1"/>
  <c r="N40" i="9" l="1"/>
  <c r="N40" i="10"/>
  <c r="N43" i="1"/>
  <c r="N46" i="1"/>
  <c r="P9" i="5"/>
  <c r="BJ9" i="5"/>
  <c r="K9" i="5"/>
  <c r="P8" i="5"/>
  <c r="K8" i="5"/>
  <c r="B5" i="3"/>
  <c r="L52" i="1"/>
  <c r="N52" i="1" s="1"/>
  <c r="B6" i="3"/>
  <c r="AF9" i="5"/>
  <c r="AG9" i="5" s="1"/>
  <c r="BG8" i="5"/>
  <c r="BH8" i="5" s="1"/>
  <c r="AQ9" i="5"/>
  <c r="AR9" i="5" s="1"/>
  <c r="AR8" i="5"/>
  <c r="AA9" i="5"/>
  <c r="BC8" i="5"/>
  <c r="AV8" i="5"/>
  <c r="AW8" i="5" s="1"/>
  <c r="AF8" i="5"/>
  <c r="AG8" i="5" s="1"/>
  <c r="BB9" i="5"/>
  <c r="BC9" i="5" s="1"/>
  <c r="Z8" i="5"/>
  <c r="AA8" i="5" s="1"/>
  <c r="U9" i="5"/>
  <c r="V9" i="5" s="1"/>
  <c r="N36" i="10"/>
  <c r="L50" i="10"/>
  <c r="C42" i="10"/>
  <c r="L42" i="10"/>
  <c r="M42" i="9"/>
  <c r="E50" i="9"/>
  <c r="L42" i="9"/>
  <c r="D50" i="9"/>
  <c r="D53" i="1" s="1"/>
  <c r="E6" i="3" s="1"/>
  <c r="L36" i="9"/>
  <c r="N36" i="9" s="1"/>
  <c r="M36" i="9"/>
  <c r="N42" i="9" l="1"/>
  <c r="L50" i="9"/>
  <c r="L53" i="1"/>
  <c r="N53" i="1" s="1"/>
  <c r="M50" i="9"/>
  <c r="N50" i="9" s="1"/>
  <c r="E53" i="1"/>
  <c r="M53" i="1" s="1"/>
  <c r="C6" i="3"/>
  <c r="D6" i="3" s="1"/>
  <c r="G6" i="3" s="1"/>
  <c r="J6" i="3" s="1"/>
  <c r="M6" i="3" s="1"/>
  <c r="P6" i="3" s="1"/>
  <c r="C5" i="3"/>
  <c r="D5" i="3" s="1"/>
  <c r="G5" i="3" s="1"/>
  <c r="J5" i="3" s="1"/>
  <c r="M5" i="3" s="1"/>
  <c r="P5" i="3" s="1"/>
  <c r="BI9" i="5"/>
  <c r="BJ8" i="5"/>
  <c r="BI8" i="5"/>
  <c r="C50" i="10"/>
  <c r="M42" i="10"/>
  <c r="N42" i="10" s="1"/>
  <c r="J36" i="6"/>
  <c r="C42" i="4"/>
  <c r="F6" i="3" l="1"/>
  <c r="M50" i="10"/>
  <c r="N50" i="10" s="1"/>
  <c r="C52" i="1"/>
  <c r="M52" i="1" s="1"/>
  <c r="F5" i="3"/>
  <c r="I5" i="3"/>
  <c r="I6" i="3"/>
  <c r="L6" i="3"/>
  <c r="O6" i="3"/>
  <c r="O6" i="5"/>
  <c r="O7" i="5"/>
  <c r="O10" i="5"/>
  <c r="O11" i="5"/>
  <c r="O12" i="5"/>
  <c r="O13" i="5"/>
  <c r="O14" i="5"/>
  <c r="O15" i="5"/>
  <c r="O16" i="5"/>
  <c r="O17" i="5"/>
  <c r="O18" i="5"/>
  <c r="O19" i="5"/>
  <c r="O20" i="5"/>
  <c r="O23" i="5"/>
  <c r="O24" i="5"/>
  <c r="O29" i="5"/>
  <c r="O30" i="5"/>
  <c r="O31" i="5"/>
  <c r="O32" i="5"/>
  <c r="O33" i="5"/>
  <c r="O34" i="5"/>
  <c r="O35" i="5"/>
  <c r="O36" i="5"/>
  <c r="O5" i="5"/>
  <c r="O4" i="5"/>
  <c r="J6" i="5"/>
  <c r="J10" i="5"/>
  <c r="J11" i="5"/>
  <c r="J12" i="5"/>
  <c r="J13" i="5"/>
  <c r="J14" i="5"/>
  <c r="J15" i="5"/>
  <c r="J16" i="5"/>
  <c r="J17" i="5"/>
  <c r="J18" i="5"/>
  <c r="J19" i="5"/>
  <c r="J20" i="5"/>
  <c r="J23" i="5"/>
  <c r="J24" i="5"/>
  <c r="J29" i="5"/>
  <c r="J30" i="5"/>
  <c r="J31" i="5"/>
  <c r="J32" i="5"/>
  <c r="J33" i="5"/>
  <c r="J34" i="5"/>
  <c r="J35" i="5"/>
  <c r="J36" i="5"/>
  <c r="J5" i="5"/>
  <c r="R6" i="3" l="1"/>
  <c r="P11" i="5"/>
  <c r="K11" i="5"/>
  <c r="P12" i="5"/>
  <c r="K12" i="5"/>
  <c r="L5" i="3" l="1"/>
  <c r="O5" i="3"/>
  <c r="Z12" i="5"/>
  <c r="U12" i="5"/>
  <c r="AQ12" i="5"/>
  <c r="AR12" i="5" s="1"/>
  <c r="AV12" i="5"/>
  <c r="AW12" i="5" s="1"/>
  <c r="BB12" i="5"/>
  <c r="BC12" i="5" s="1"/>
  <c r="BG12" i="5"/>
  <c r="BH12" i="5" s="1"/>
  <c r="AK12" i="5"/>
  <c r="AL12" i="5" s="1"/>
  <c r="AF12" i="5"/>
  <c r="AG12" i="5" s="1"/>
  <c r="U11" i="5"/>
  <c r="Z11" i="5"/>
  <c r="AK11" i="5"/>
  <c r="AL11" i="5" s="1"/>
  <c r="AF11" i="5"/>
  <c r="AG11" i="5" s="1"/>
  <c r="AQ11" i="5"/>
  <c r="AR11" i="5" s="1"/>
  <c r="AV11" i="5"/>
  <c r="AW11" i="5" s="1"/>
  <c r="BG11" i="5"/>
  <c r="BH11" i="5" s="1"/>
  <c r="BB11" i="5"/>
  <c r="BC11" i="5" s="1"/>
  <c r="K36" i="6"/>
  <c r="I36" i="6"/>
  <c r="H36" i="6"/>
  <c r="G36" i="6"/>
  <c r="F36" i="6"/>
  <c r="E36" i="6"/>
  <c r="D36" i="6"/>
  <c r="C36" i="6"/>
  <c r="B36" i="6"/>
  <c r="R5" i="3" l="1"/>
  <c r="V12" i="5"/>
  <c r="BI12" i="5"/>
  <c r="AA12" i="5"/>
  <c r="BJ12" i="5"/>
  <c r="AA11" i="5"/>
  <c r="BJ11" i="5"/>
  <c r="V11" i="5"/>
  <c r="BI11" i="5"/>
  <c r="G36" i="7"/>
  <c r="B36" i="7"/>
  <c r="K36" i="4"/>
  <c r="J36" i="4"/>
  <c r="I36" i="4"/>
  <c r="H36" i="4"/>
  <c r="G36" i="4"/>
  <c r="F36" i="4"/>
  <c r="E36" i="4"/>
  <c r="D36" i="4"/>
  <c r="C36" i="4"/>
  <c r="B36" i="4"/>
  <c r="P36" i="5" l="1"/>
  <c r="P35" i="5"/>
  <c r="P34" i="5"/>
  <c r="P33" i="5"/>
  <c r="P32" i="5"/>
  <c r="C23" i="1" s="1"/>
  <c r="P31" i="5"/>
  <c r="P30" i="5"/>
  <c r="P29" i="5"/>
  <c r="P24" i="5"/>
  <c r="P23" i="5"/>
  <c r="C22" i="1" s="1"/>
  <c r="P20" i="5"/>
  <c r="P19" i="5"/>
  <c r="P18" i="5"/>
  <c r="P17" i="5"/>
  <c r="P16" i="5"/>
  <c r="P15" i="5"/>
  <c r="P14" i="5"/>
  <c r="P7" i="5"/>
  <c r="P6" i="5"/>
  <c r="P5" i="5"/>
  <c r="K36" i="5"/>
  <c r="K35" i="5"/>
  <c r="K34" i="5"/>
  <c r="K33" i="5"/>
  <c r="K32" i="5"/>
  <c r="K31" i="5"/>
  <c r="K30" i="5"/>
  <c r="K29" i="5"/>
  <c r="K24" i="5"/>
  <c r="K23" i="5"/>
  <c r="B22" i="1" s="1"/>
  <c r="K20" i="5"/>
  <c r="K19" i="5"/>
  <c r="K18" i="5"/>
  <c r="K17" i="5"/>
  <c r="K16" i="5"/>
  <c r="K15" i="5"/>
  <c r="K14" i="5"/>
  <c r="B21" i="1" s="1"/>
  <c r="K7" i="5"/>
  <c r="K6" i="5"/>
  <c r="K5" i="5"/>
  <c r="K4" i="5"/>
  <c r="B19" i="1" s="1"/>
  <c r="B20" i="1" l="1"/>
  <c r="B23" i="1"/>
  <c r="P4" i="5"/>
  <c r="C19" i="1" s="1"/>
  <c r="P10" i="5"/>
  <c r="C24" i="1" s="1"/>
  <c r="P13" i="5"/>
  <c r="K10" i="5"/>
  <c r="B24" i="1" s="1"/>
  <c r="K13" i="5"/>
  <c r="C21" i="1" l="1"/>
  <c r="C20" i="1"/>
  <c r="B25" i="1"/>
  <c r="M43" i="7"/>
  <c r="N43" i="7" s="1"/>
  <c r="M43" i="6"/>
  <c r="N43" i="6"/>
  <c r="M43" i="4"/>
  <c r="N43" i="4" s="1"/>
  <c r="L48" i="1"/>
  <c r="L45" i="1"/>
  <c r="L44" i="1"/>
  <c r="M44" i="1"/>
  <c r="M45" i="1"/>
  <c r="N45" i="1" l="1"/>
  <c r="N44" i="1"/>
  <c r="Z14" i="5" l="1"/>
  <c r="U14" i="5"/>
  <c r="U15" i="5"/>
  <c r="Z15" i="5"/>
  <c r="Z16" i="5"/>
  <c r="U16" i="5"/>
  <c r="Z13" i="5"/>
  <c r="U13" i="5"/>
  <c r="U10" i="5"/>
  <c r="Z10" i="5"/>
  <c r="AA14" i="5" l="1"/>
  <c r="AA16" i="5"/>
  <c r="V15" i="5"/>
  <c r="V16" i="5"/>
  <c r="AA15" i="5"/>
  <c r="V14" i="5"/>
  <c r="V13" i="5"/>
  <c r="AA13" i="5"/>
  <c r="AA10" i="5"/>
  <c r="V10" i="5"/>
  <c r="AK30" i="5"/>
  <c r="AL30" i="5" s="1"/>
  <c r="AF30" i="5"/>
  <c r="AG30" i="5" s="1"/>
  <c r="AK29" i="5"/>
  <c r="AF29" i="5"/>
  <c r="AF15" i="5"/>
  <c r="AG15" i="5" s="1"/>
  <c r="AK15" i="5"/>
  <c r="AL15" i="5" s="1"/>
  <c r="AF14" i="5"/>
  <c r="AG14" i="5" s="1"/>
  <c r="AK14" i="5"/>
  <c r="AL14" i="5" s="1"/>
  <c r="AK35" i="5"/>
  <c r="AL35" i="5" s="1"/>
  <c r="AF35" i="5"/>
  <c r="AG35" i="5" s="1"/>
  <c r="AK19" i="5"/>
  <c r="AL19" i="5" s="1"/>
  <c r="AF19" i="5"/>
  <c r="AG19" i="5" s="1"/>
  <c r="AK16" i="5"/>
  <c r="AL16" i="5" s="1"/>
  <c r="AF16" i="5"/>
  <c r="AG16" i="5" s="1"/>
  <c r="AF24" i="5"/>
  <c r="AG24" i="5" s="1"/>
  <c r="AK24" i="5"/>
  <c r="AL24" i="5" s="1"/>
  <c r="AF23" i="5"/>
  <c r="AG23" i="5" s="1"/>
  <c r="F22" i="1" s="1"/>
  <c r="AK23" i="5"/>
  <c r="AL23" i="5" s="1"/>
  <c r="G22" i="1" s="1"/>
  <c r="AK34" i="5"/>
  <c r="AL34" i="5" s="1"/>
  <c r="AF34" i="5"/>
  <c r="AG34" i="5" s="1"/>
  <c r="AK33" i="5"/>
  <c r="AL33" i="5" s="1"/>
  <c r="AF33" i="5"/>
  <c r="AG33" i="5" s="1"/>
  <c r="AK32" i="5"/>
  <c r="AL32" i="5" s="1"/>
  <c r="G23" i="1" s="1"/>
  <c r="AF32" i="5"/>
  <c r="AG32" i="5" s="1"/>
  <c r="AK18" i="5"/>
  <c r="AL18" i="5" s="1"/>
  <c r="AF18" i="5"/>
  <c r="AG18" i="5" s="1"/>
  <c r="AF36" i="5"/>
  <c r="AG36" i="5" s="1"/>
  <c r="AK36" i="5"/>
  <c r="AL36" i="5" s="1"/>
  <c r="AK20" i="5"/>
  <c r="AL20" i="5" s="1"/>
  <c r="AF20" i="5"/>
  <c r="AG20" i="5" s="1"/>
  <c r="AF31" i="5"/>
  <c r="AG31" i="5" s="1"/>
  <c r="AK31" i="5"/>
  <c r="AL31" i="5" s="1"/>
  <c r="AK17" i="5"/>
  <c r="AF17" i="5"/>
  <c r="AK13" i="5"/>
  <c r="AL13" i="5" s="1"/>
  <c r="AF13" i="5"/>
  <c r="AG13" i="5" s="1"/>
  <c r="AK10" i="5"/>
  <c r="AL10" i="5" s="1"/>
  <c r="AF10" i="5"/>
  <c r="AG10" i="5" s="1"/>
  <c r="AK7" i="5"/>
  <c r="AL7" i="5" s="1"/>
  <c r="AF7" i="5"/>
  <c r="AG7" i="5" s="1"/>
  <c r="AF6" i="5"/>
  <c r="AG6" i="5" s="1"/>
  <c r="AK6" i="5"/>
  <c r="AL6" i="5" s="1"/>
  <c r="AK5" i="5"/>
  <c r="AL5" i="5" s="1"/>
  <c r="AF5" i="5"/>
  <c r="AG5" i="5" s="1"/>
  <c r="AK4" i="5"/>
  <c r="AF4" i="5"/>
  <c r="C36" i="7"/>
  <c r="D36" i="7"/>
  <c r="E36" i="7"/>
  <c r="F36" i="7"/>
  <c r="H36" i="7"/>
  <c r="I36" i="7"/>
  <c r="J36" i="7"/>
  <c r="K36" i="7"/>
  <c r="AG29" i="5" l="1"/>
  <c r="AL29" i="5"/>
  <c r="AG17" i="5"/>
  <c r="AL17" i="5"/>
  <c r="AG4" i="5"/>
  <c r="F19" i="1" s="1"/>
  <c r="AL4" i="5"/>
  <c r="G19" i="1" s="1"/>
  <c r="Z19" i="5"/>
  <c r="U19" i="5"/>
  <c r="Z32" i="5"/>
  <c r="U32" i="5"/>
  <c r="Z18" i="5"/>
  <c r="U18" i="5"/>
  <c r="AV34" i="5"/>
  <c r="AW34" i="5" s="1"/>
  <c r="AQ34" i="5"/>
  <c r="AR34" i="5" s="1"/>
  <c r="AV20" i="5"/>
  <c r="AQ20" i="5"/>
  <c r="AR20" i="5" s="1"/>
  <c r="BG34" i="5"/>
  <c r="BH34" i="5" s="1"/>
  <c r="BB34" i="5"/>
  <c r="BC34" i="5" s="1"/>
  <c r="BG20" i="5"/>
  <c r="BH20" i="5" s="1"/>
  <c r="BB20" i="5"/>
  <c r="BC20" i="5" s="1"/>
  <c r="BG19" i="5"/>
  <c r="BH19" i="5" s="1"/>
  <c r="BB19" i="5"/>
  <c r="BC19" i="5" s="1"/>
  <c r="BB18" i="5"/>
  <c r="BC18" i="5" s="1"/>
  <c r="BG18" i="5"/>
  <c r="BH18" i="5" s="1"/>
  <c r="AQ33" i="5"/>
  <c r="AR33" i="5" s="1"/>
  <c r="AV33" i="5"/>
  <c r="AW33" i="5" s="1"/>
  <c r="AV32" i="5"/>
  <c r="AW32" i="5" s="1"/>
  <c r="I23" i="1" s="1"/>
  <c r="AQ32" i="5"/>
  <c r="AR32" i="5" s="1"/>
  <c r="H23" i="1" s="1"/>
  <c r="BG32" i="5"/>
  <c r="BH32" i="5" s="1"/>
  <c r="K23" i="1" s="1"/>
  <c r="BB32" i="5"/>
  <c r="BC32" i="5" s="1"/>
  <c r="J23" i="1" s="1"/>
  <c r="U29" i="5"/>
  <c r="Z29" i="5"/>
  <c r="AV31" i="5"/>
  <c r="AW31" i="5" s="1"/>
  <c r="AQ31" i="5"/>
  <c r="AR31" i="5" s="1"/>
  <c r="AV17" i="5"/>
  <c r="AQ17" i="5"/>
  <c r="BG31" i="5"/>
  <c r="BH31" i="5" s="1"/>
  <c r="BB31" i="5"/>
  <c r="BC31" i="5" s="1"/>
  <c r="BG17" i="5"/>
  <c r="BB17" i="5"/>
  <c r="Z33" i="5"/>
  <c r="U33" i="5"/>
  <c r="AQ19" i="5"/>
  <c r="AR19" i="5" s="1"/>
  <c r="AV19" i="5"/>
  <c r="AW19" i="5" s="1"/>
  <c r="BG33" i="5"/>
  <c r="BH33" i="5" s="1"/>
  <c r="BB33" i="5"/>
  <c r="BC33" i="5" s="1"/>
  <c r="AV18" i="5"/>
  <c r="AW18" i="5" s="1"/>
  <c r="AQ18" i="5"/>
  <c r="AR18" i="5" s="1"/>
  <c r="Z24" i="5"/>
  <c r="U24" i="5"/>
  <c r="AV30" i="5"/>
  <c r="AW30" i="5" s="1"/>
  <c r="AQ30" i="5"/>
  <c r="AR30" i="5" s="1"/>
  <c r="AV16" i="5"/>
  <c r="AW16" i="5" s="1"/>
  <c r="AQ16" i="5"/>
  <c r="AR16" i="5" s="1"/>
  <c r="AV36" i="5"/>
  <c r="AW36" i="5" s="1"/>
  <c r="AQ36" i="5"/>
  <c r="AR36" i="5" s="1"/>
  <c r="BG30" i="5"/>
  <c r="BH30" i="5" s="1"/>
  <c r="BB30" i="5"/>
  <c r="BC30" i="5" s="1"/>
  <c r="BG16" i="5"/>
  <c r="BH16" i="5" s="1"/>
  <c r="BB16" i="5"/>
  <c r="BC16" i="5" s="1"/>
  <c r="AV35" i="5"/>
  <c r="AW35" i="5" s="1"/>
  <c r="AQ35" i="5"/>
  <c r="AR35" i="5" s="1"/>
  <c r="BB35" i="5"/>
  <c r="BC35" i="5" s="1"/>
  <c r="BG35" i="5"/>
  <c r="BH35" i="5" s="1"/>
  <c r="U17" i="5"/>
  <c r="Z17" i="5"/>
  <c r="AA17" i="5" s="1"/>
  <c r="Z23" i="5"/>
  <c r="U23" i="5"/>
  <c r="Z36" i="5"/>
  <c r="U36" i="5"/>
  <c r="AV29" i="5"/>
  <c r="AQ29" i="5"/>
  <c r="AV15" i="5"/>
  <c r="AW15" i="5" s="1"/>
  <c r="AQ15" i="5"/>
  <c r="AR15" i="5" s="1"/>
  <c r="BG29" i="5"/>
  <c r="BB29" i="5"/>
  <c r="BG15" i="5"/>
  <c r="BH15" i="5" s="1"/>
  <c r="BB15" i="5"/>
  <c r="BC15" i="5" s="1"/>
  <c r="AV23" i="5"/>
  <c r="AW23" i="5" s="1"/>
  <c r="I22" i="1" s="1"/>
  <c r="AQ23" i="5"/>
  <c r="AR23" i="5" s="1"/>
  <c r="H22" i="1" s="1"/>
  <c r="BB23" i="5"/>
  <c r="BC23" i="5" s="1"/>
  <c r="J22" i="1" s="1"/>
  <c r="BG23" i="5"/>
  <c r="BH23" i="5" s="1"/>
  <c r="K22" i="1" s="1"/>
  <c r="Z31" i="5"/>
  <c r="U31" i="5"/>
  <c r="Z30" i="5"/>
  <c r="U30" i="5"/>
  <c r="Z35" i="5"/>
  <c r="U35" i="5"/>
  <c r="Z34" i="5"/>
  <c r="U34" i="5"/>
  <c r="U20" i="5"/>
  <c r="Z20" i="5"/>
  <c r="AV24" i="5"/>
  <c r="AW24" i="5" s="1"/>
  <c r="AQ24" i="5"/>
  <c r="AR24" i="5" s="1"/>
  <c r="AV14" i="5"/>
  <c r="AW14" i="5" s="1"/>
  <c r="AQ14" i="5"/>
  <c r="AR14" i="5" s="1"/>
  <c r="BG36" i="5"/>
  <c r="BB36" i="5"/>
  <c r="BG24" i="5"/>
  <c r="BH24" i="5" s="1"/>
  <c r="BB24" i="5"/>
  <c r="BC24" i="5" s="1"/>
  <c r="BG14" i="5"/>
  <c r="BH14" i="5" s="1"/>
  <c r="BB14" i="5"/>
  <c r="BC14" i="5" s="1"/>
  <c r="AV13" i="5"/>
  <c r="AW13" i="5" s="1"/>
  <c r="AQ13" i="5"/>
  <c r="AR13" i="5" s="1"/>
  <c r="BG13" i="5"/>
  <c r="BH13" i="5" s="1"/>
  <c r="BB13" i="5"/>
  <c r="BC13" i="5" s="1"/>
  <c r="BB10" i="5"/>
  <c r="BC10" i="5" s="1"/>
  <c r="BG10" i="5"/>
  <c r="BH10" i="5" s="1"/>
  <c r="AQ10" i="5"/>
  <c r="AR10" i="5" s="1"/>
  <c r="AV10" i="5"/>
  <c r="AW10" i="5" s="1"/>
  <c r="U7" i="5"/>
  <c r="Z7" i="5"/>
  <c r="BG7" i="5"/>
  <c r="BH7" i="5" s="1"/>
  <c r="BB7" i="5"/>
  <c r="BC7" i="5" s="1"/>
  <c r="AQ7" i="5"/>
  <c r="AR7" i="5" s="1"/>
  <c r="AV7" i="5"/>
  <c r="AW7" i="5" s="1"/>
  <c r="Z6" i="5"/>
  <c r="U6" i="5"/>
  <c r="BB6" i="5"/>
  <c r="BC6" i="5" s="1"/>
  <c r="BG6" i="5"/>
  <c r="BH6" i="5" s="1"/>
  <c r="AQ6" i="5"/>
  <c r="AR6" i="5" s="1"/>
  <c r="AV6" i="5"/>
  <c r="AW6" i="5" s="1"/>
  <c r="BG5" i="5"/>
  <c r="BH5" i="5" s="1"/>
  <c r="BB5" i="5"/>
  <c r="BC5" i="5" s="1"/>
  <c r="AV5" i="5"/>
  <c r="AW5" i="5" s="1"/>
  <c r="AQ5" i="5"/>
  <c r="AR5" i="5" s="1"/>
  <c r="Z5" i="5"/>
  <c r="U5" i="5"/>
  <c r="AV4" i="5"/>
  <c r="AQ4" i="5"/>
  <c r="BG4" i="5"/>
  <c r="BB4" i="5"/>
  <c r="Z4" i="5"/>
  <c r="U4" i="5"/>
  <c r="B42" i="4"/>
  <c r="B50" i="4" s="1"/>
  <c r="B49" i="1" s="1"/>
  <c r="C5" i="1"/>
  <c r="G24" i="1" l="1"/>
  <c r="F24" i="1"/>
  <c r="F21" i="1"/>
  <c r="G21" i="1"/>
  <c r="K21" i="1"/>
  <c r="F20" i="1"/>
  <c r="G20" i="1"/>
  <c r="BJ34" i="5"/>
  <c r="BJ16" i="5"/>
  <c r="AA34" i="5"/>
  <c r="BJ14" i="5"/>
  <c r="V35" i="5"/>
  <c r="BI35" i="5"/>
  <c r="AR29" i="5"/>
  <c r="BC17" i="5"/>
  <c r="AA29" i="5"/>
  <c r="BJ29" i="5"/>
  <c r="BI19" i="5"/>
  <c r="BI14" i="5"/>
  <c r="V19" i="5"/>
  <c r="AA35" i="5"/>
  <c r="BJ35" i="5"/>
  <c r="AW29" i="5"/>
  <c r="BH17" i="5"/>
  <c r="V29" i="5"/>
  <c r="BI29" i="5"/>
  <c r="AA19" i="5"/>
  <c r="BJ19" i="5"/>
  <c r="BI4" i="5"/>
  <c r="V36" i="5"/>
  <c r="BI36" i="5"/>
  <c r="V30" i="5"/>
  <c r="BI30" i="5"/>
  <c r="BJ4" i="5"/>
  <c r="AA30" i="5"/>
  <c r="BJ30" i="5"/>
  <c r="AA36" i="5"/>
  <c r="BJ36" i="5"/>
  <c r="BJ15" i="5"/>
  <c r="BC29" i="5"/>
  <c r="AA20" i="5"/>
  <c r="BJ20" i="5"/>
  <c r="V31" i="5"/>
  <c r="BI31" i="5"/>
  <c r="V23" i="5"/>
  <c r="D22" i="1" s="1"/>
  <c r="BI23" i="5"/>
  <c r="AR17" i="5"/>
  <c r="V18" i="5"/>
  <c r="BI18" i="5"/>
  <c r="V20" i="5"/>
  <c r="BI20" i="5"/>
  <c r="AA31" i="5"/>
  <c r="BJ31" i="5"/>
  <c r="BH29" i="5"/>
  <c r="AA23" i="5"/>
  <c r="E22" i="1" s="1"/>
  <c r="BJ23" i="5"/>
  <c r="AW17" i="5"/>
  <c r="AA18" i="5"/>
  <c r="E24" i="1" s="1"/>
  <c r="BJ18" i="5"/>
  <c r="BI15" i="5"/>
  <c r="BJ17" i="5"/>
  <c r="V24" i="5"/>
  <c r="BI24" i="5"/>
  <c r="V33" i="5"/>
  <c r="BI33" i="5"/>
  <c r="V32" i="5"/>
  <c r="D23" i="1" s="1"/>
  <c r="BI32" i="5"/>
  <c r="BI16" i="5"/>
  <c r="V34" i="5"/>
  <c r="BI34" i="5"/>
  <c r="V17" i="5"/>
  <c r="BI17" i="5"/>
  <c r="AA24" i="5"/>
  <c r="BJ24" i="5"/>
  <c r="AA33" i="5"/>
  <c r="BJ33" i="5"/>
  <c r="AA32" i="5"/>
  <c r="E23" i="1" s="1"/>
  <c r="BJ32" i="5"/>
  <c r="BJ13" i="5"/>
  <c r="BI13" i="5"/>
  <c r="BI10" i="5"/>
  <c r="BJ10" i="5"/>
  <c r="AA7" i="5"/>
  <c r="BJ7" i="5"/>
  <c r="V7" i="5"/>
  <c r="BI7" i="5"/>
  <c r="AA6" i="5"/>
  <c r="BJ6" i="5"/>
  <c r="V6" i="5"/>
  <c r="BI6" i="5"/>
  <c r="V5" i="5"/>
  <c r="BI5" i="5"/>
  <c r="AA5" i="5"/>
  <c r="BJ5" i="5"/>
  <c r="BH4" i="5"/>
  <c r="K19" i="1" s="1"/>
  <c r="AW4" i="5"/>
  <c r="I19" i="1" s="1"/>
  <c r="AR4" i="5"/>
  <c r="H19" i="1" s="1"/>
  <c r="AW20" i="5"/>
  <c r="BC36" i="5"/>
  <c r="BH36" i="5"/>
  <c r="BC4" i="5"/>
  <c r="J19" i="1" s="1"/>
  <c r="AA4" i="5"/>
  <c r="V4" i="5"/>
  <c r="D24" i="1" l="1"/>
  <c r="K24" i="1"/>
  <c r="H24" i="1"/>
  <c r="I24" i="1"/>
  <c r="J24" i="1"/>
  <c r="J21" i="1"/>
  <c r="E19" i="1"/>
  <c r="E21" i="1"/>
  <c r="M21" i="1" s="1"/>
  <c r="D19" i="1"/>
  <c r="D21" i="1"/>
  <c r="I21" i="1"/>
  <c r="H21" i="1"/>
  <c r="E20" i="1"/>
  <c r="D20" i="1"/>
  <c r="J20" i="1"/>
  <c r="K20" i="1"/>
  <c r="H20" i="1"/>
  <c r="I20" i="1"/>
  <c r="L19" i="1"/>
  <c r="K7" i="1"/>
  <c r="I7" i="1"/>
  <c r="G7" i="1"/>
  <c r="E7" i="1"/>
  <c r="C7" i="1"/>
  <c r="K6" i="1"/>
  <c r="I6" i="1"/>
  <c r="G6" i="1"/>
  <c r="E6" i="1"/>
  <c r="C6" i="1"/>
  <c r="K5" i="1"/>
  <c r="I5" i="1"/>
  <c r="G5" i="1"/>
  <c r="E5" i="1"/>
  <c r="L21" i="1" l="1"/>
  <c r="N21" i="1" s="1"/>
  <c r="M20" i="1"/>
  <c r="L20" i="1"/>
  <c r="N20" i="1" s="1"/>
  <c r="E16" i="1"/>
  <c r="D16" i="1"/>
  <c r="M60" i="1" l="1"/>
  <c r="L60" i="1"/>
  <c r="N60" i="1" l="1"/>
  <c r="H25" i="1"/>
  <c r="M23" i="1"/>
  <c r="L23" i="1"/>
  <c r="L22" i="1"/>
  <c r="M22" i="1"/>
  <c r="M48" i="7"/>
  <c r="L48" i="7"/>
  <c r="N48" i="7" s="1"/>
  <c r="M47" i="7"/>
  <c r="L47" i="7"/>
  <c r="N47" i="7" s="1"/>
  <c r="M46" i="7"/>
  <c r="N46" i="7" s="1"/>
  <c r="L46" i="7"/>
  <c r="M45" i="7"/>
  <c r="L45" i="7"/>
  <c r="N45" i="7" s="1"/>
  <c r="I42" i="7"/>
  <c r="I50" i="7" s="1"/>
  <c r="I51" i="1" s="1"/>
  <c r="H42" i="7"/>
  <c r="H50" i="7" s="1"/>
  <c r="H51" i="1" s="1"/>
  <c r="B42" i="7"/>
  <c r="K42" i="7"/>
  <c r="K50" i="7" s="1"/>
  <c r="K51" i="1" s="1"/>
  <c r="J42" i="7"/>
  <c r="J50" i="7" s="1"/>
  <c r="J51" i="1" s="1"/>
  <c r="G42" i="7"/>
  <c r="F42" i="7"/>
  <c r="F50" i="7" s="1"/>
  <c r="F51" i="1" s="1"/>
  <c r="H4" i="3" s="1"/>
  <c r="E42" i="7"/>
  <c r="E50" i="7" s="1"/>
  <c r="E51" i="1" s="1"/>
  <c r="D42" i="7"/>
  <c r="C42" i="7"/>
  <c r="N38" i="7"/>
  <c r="M38" i="7"/>
  <c r="L38" i="7"/>
  <c r="M34" i="7"/>
  <c r="L34" i="7"/>
  <c r="M33" i="7"/>
  <c r="L33" i="7"/>
  <c r="N33" i="7" s="1"/>
  <c r="M32" i="7"/>
  <c r="L32" i="7"/>
  <c r="N32" i="7" s="1"/>
  <c r="N31" i="7"/>
  <c r="M31" i="7"/>
  <c r="L31" i="7"/>
  <c r="M29" i="7"/>
  <c r="L29" i="7"/>
  <c r="N29" i="7" s="1"/>
  <c r="M28" i="7"/>
  <c r="L28" i="7"/>
  <c r="N28" i="7" s="1"/>
  <c r="M27" i="7"/>
  <c r="L27" i="7"/>
  <c r="M26" i="7"/>
  <c r="L26" i="7"/>
  <c r="N26" i="7" s="1"/>
  <c r="M25" i="7"/>
  <c r="N25" i="7" s="1"/>
  <c r="L25" i="7"/>
  <c r="M24" i="7"/>
  <c r="L24" i="7"/>
  <c r="N24" i="7" s="1"/>
  <c r="N23" i="7"/>
  <c r="M23" i="7"/>
  <c r="L23" i="7"/>
  <c r="M21" i="7"/>
  <c r="L21" i="7"/>
  <c r="N21" i="7" s="1"/>
  <c r="M20" i="7"/>
  <c r="L20" i="7"/>
  <c r="N20" i="7" s="1"/>
  <c r="M19" i="7"/>
  <c r="N19" i="7" s="1"/>
  <c r="L19" i="7"/>
  <c r="M18" i="7"/>
  <c r="L18" i="7"/>
  <c r="N18" i="7" s="1"/>
  <c r="M15" i="7"/>
  <c r="L15" i="7"/>
  <c r="M14" i="7"/>
  <c r="L14" i="7"/>
  <c r="M12" i="7"/>
  <c r="L12" i="7"/>
  <c r="N12" i="7" s="1"/>
  <c r="M10" i="7"/>
  <c r="L10" i="7"/>
  <c r="N10" i="7" s="1"/>
  <c r="M9" i="7"/>
  <c r="L9" i="7"/>
  <c r="M48" i="6"/>
  <c r="L48" i="6"/>
  <c r="N48" i="6" s="1"/>
  <c r="M47" i="6"/>
  <c r="L47" i="6"/>
  <c r="M46" i="6"/>
  <c r="N46" i="6" s="1"/>
  <c r="L46" i="6"/>
  <c r="M45" i="6"/>
  <c r="L45" i="6"/>
  <c r="I42" i="6"/>
  <c r="H42" i="6"/>
  <c r="H50" i="6" s="1"/>
  <c r="H50" i="1" s="1"/>
  <c r="C42" i="6"/>
  <c r="B42" i="6"/>
  <c r="K42" i="6"/>
  <c r="K50" i="6" s="1"/>
  <c r="K50" i="1" s="1"/>
  <c r="J42" i="6"/>
  <c r="J50" i="6" s="1"/>
  <c r="J50" i="1" s="1"/>
  <c r="G42" i="6"/>
  <c r="F42" i="6"/>
  <c r="F50" i="6" s="1"/>
  <c r="F50" i="1" s="1"/>
  <c r="E42" i="6"/>
  <c r="E50" i="6" s="1"/>
  <c r="E50" i="1" s="1"/>
  <c r="D42" i="6"/>
  <c r="M38" i="6"/>
  <c r="L38" i="6"/>
  <c r="N38" i="6" s="1"/>
  <c r="I50" i="6"/>
  <c r="I50" i="1" s="1"/>
  <c r="M34" i="6"/>
  <c r="L34" i="6"/>
  <c r="M33" i="6"/>
  <c r="L33" i="6"/>
  <c r="N33" i="6" s="1"/>
  <c r="M32" i="6"/>
  <c r="L32" i="6"/>
  <c r="N32" i="6" s="1"/>
  <c r="M31" i="6"/>
  <c r="L31" i="6"/>
  <c r="M29" i="6"/>
  <c r="L29" i="6"/>
  <c r="M28" i="6"/>
  <c r="L28" i="6"/>
  <c r="M27" i="6"/>
  <c r="N27" i="6" s="1"/>
  <c r="L27" i="6"/>
  <c r="M26" i="6"/>
  <c r="L26" i="6"/>
  <c r="M25" i="6"/>
  <c r="L25" i="6"/>
  <c r="M24" i="6"/>
  <c r="L24" i="6"/>
  <c r="M23" i="6"/>
  <c r="L23" i="6"/>
  <c r="M21" i="6"/>
  <c r="L21" i="6"/>
  <c r="M20" i="6"/>
  <c r="L20" i="6"/>
  <c r="M19" i="6"/>
  <c r="L19" i="6"/>
  <c r="M18" i="6"/>
  <c r="L18" i="6"/>
  <c r="M15" i="6"/>
  <c r="L15" i="6"/>
  <c r="N15" i="6" s="1"/>
  <c r="M14" i="6"/>
  <c r="L14" i="6"/>
  <c r="M12" i="6"/>
  <c r="L12" i="6"/>
  <c r="M10" i="6"/>
  <c r="L10" i="6"/>
  <c r="M9" i="6"/>
  <c r="L9" i="6"/>
  <c r="N22" i="1" l="1"/>
  <c r="N23" i="1"/>
  <c r="N12" i="6"/>
  <c r="N24" i="6"/>
  <c r="N28" i="6"/>
  <c r="N25" i="6"/>
  <c r="N23" i="6"/>
  <c r="N20" i="6"/>
  <c r="N19" i="6"/>
  <c r="N9" i="6"/>
  <c r="N26" i="6"/>
  <c r="N18" i="6"/>
  <c r="N10" i="6"/>
  <c r="N15" i="7"/>
  <c r="N9" i="7"/>
  <c r="N14" i="7"/>
  <c r="N27" i="7"/>
  <c r="N34" i="7"/>
  <c r="N14" i="6"/>
  <c r="N31" i="6"/>
  <c r="N47" i="6"/>
  <c r="N45" i="6"/>
  <c r="N29" i="6"/>
  <c r="N21" i="6"/>
  <c r="N34" i="6"/>
  <c r="D50" i="7"/>
  <c r="D51" i="1" s="1"/>
  <c r="L40" i="7"/>
  <c r="M36" i="7"/>
  <c r="M40" i="7"/>
  <c r="G50" i="7"/>
  <c r="G51" i="1" s="1"/>
  <c r="L36" i="6"/>
  <c r="M36" i="6"/>
  <c r="D50" i="6"/>
  <c r="D50" i="1" s="1"/>
  <c r="L40" i="6"/>
  <c r="G50" i="6"/>
  <c r="G50" i="1" s="1"/>
  <c r="M40" i="6"/>
  <c r="M38" i="4"/>
  <c r="L38" i="4"/>
  <c r="K42" i="4"/>
  <c r="J42" i="4"/>
  <c r="I42" i="4"/>
  <c r="I50" i="4" s="1"/>
  <c r="I49" i="1" s="1"/>
  <c r="I61" i="1" s="1"/>
  <c r="H42" i="4"/>
  <c r="G42" i="4"/>
  <c r="F42" i="4"/>
  <c r="F50" i="4" s="1"/>
  <c r="F49" i="1" s="1"/>
  <c r="F61" i="1" s="1"/>
  <c r="E42" i="4"/>
  <c r="E50" i="4" s="1"/>
  <c r="E49" i="1" s="1"/>
  <c r="E61" i="1" s="1"/>
  <c r="D42" i="4"/>
  <c r="M94" i="1"/>
  <c r="L10" i="1"/>
  <c r="L10" i="4"/>
  <c r="M10" i="4"/>
  <c r="L12" i="4"/>
  <c r="M12" i="4"/>
  <c r="L14" i="4"/>
  <c r="M14" i="4"/>
  <c r="L15" i="4"/>
  <c r="M15" i="4"/>
  <c r="L18" i="4"/>
  <c r="M18" i="4"/>
  <c r="L19" i="4"/>
  <c r="M19" i="4"/>
  <c r="L20" i="4"/>
  <c r="M20" i="4"/>
  <c r="L21" i="4"/>
  <c r="M21" i="4"/>
  <c r="L23" i="4"/>
  <c r="M23" i="4"/>
  <c r="L24" i="4"/>
  <c r="M24" i="4"/>
  <c r="L25" i="4"/>
  <c r="M25" i="4"/>
  <c r="L26" i="4"/>
  <c r="M26" i="4"/>
  <c r="L27" i="4"/>
  <c r="M27" i="4"/>
  <c r="L28" i="4"/>
  <c r="M28" i="4"/>
  <c r="L29" i="4"/>
  <c r="M29" i="4"/>
  <c r="L31" i="4"/>
  <c r="M31" i="4"/>
  <c r="L32" i="4"/>
  <c r="M32" i="4"/>
  <c r="L33" i="4"/>
  <c r="M33" i="4"/>
  <c r="N33" i="4" s="1"/>
  <c r="L34" i="4"/>
  <c r="M34" i="4"/>
  <c r="L45" i="4"/>
  <c r="M45" i="4"/>
  <c r="L46" i="4"/>
  <c r="M46" i="4"/>
  <c r="L47" i="4"/>
  <c r="M47" i="4"/>
  <c r="L48" i="4"/>
  <c r="M48" i="4"/>
  <c r="M9" i="4"/>
  <c r="L9" i="4"/>
  <c r="L36" i="4"/>
  <c r="J81" i="1"/>
  <c r="H81" i="1"/>
  <c r="F81" i="1"/>
  <c r="D81" i="1"/>
  <c r="K50" i="4" l="1"/>
  <c r="N25" i="4"/>
  <c r="N38" i="4"/>
  <c r="M40" i="4"/>
  <c r="C50" i="4"/>
  <c r="C49" i="1" s="1"/>
  <c r="N31" i="4"/>
  <c r="N23" i="4"/>
  <c r="N15" i="4"/>
  <c r="N14" i="4"/>
  <c r="N9" i="4"/>
  <c r="N40" i="7"/>
  <c r="N36" i="6"/>
  <c r="L40" i="4"/>
  <c r="M36" i="4"/>
  <c r="N36" i="4" s="1"/>
  <c r="M42" i="7"/>
  <c r="C50" i="7"/>
  <c r="C51" i="1" s="1"/>
  <c r="L36" i="7"/>
  <c r="N36" i="7" s="1"/>
  <c r="N40" i="6"/>
  <c r="M42" i="6"/>
  <c r="C50" i="6"/>
  <c r="L42" i="6"/>
  <c r="B50" i="6"/>
  <c r="K49" i="1"/>
  <c r="J50" i="4"/>
  <c r="J49" i="1" s="1"/>
  <c r="J61" i="1" s="1"/>
  <c r="G50" i="4"/>
  <c r="H50" i="4"/>
  <c r="H49" i="1" s="1"/>
  <c r="H61" i="1" s="1"/>
  <c r="D50" i="4"/>
  <c r="D49" i="1" s="1"/>
  <c r="D61" i="1" s="1"/>
  <c r="N46" i="4"/>
  <c r="N12" i="4"/>
  <c r="N20" i="4"/>
  <c r="N45" i="4"/>
  <c r="N24" i="4"/>
  <c r="N28" i="4"/>
  <c r="N47" i="4"/>
  <c r="N19" i="4"/>
  <c r="N32" i="4"/>
  <c r="N10" i="4"/>
  <c r="N27" i="4"/>
  <c r="N29" i="4"/>
  <c r="N18" i="4"/>
  <c r="N34" i="4"/>
  <c r="N26" i="4"/>
  <c r="N21" i="4"/>
  <c r="N48" i="4"/>
  <c r="N3" i="3"/>
  <c r="N4" i="3"/>
  <c r="K3" i="3"/>
  <c r="K4" i="3"/>
  <c r="H3" i="3"/>
  <c r="H2" i="3"/>
  <c r="E4" i="3"/>
  <c r="E3" i="3"/>
  <c r="A4" i="3"/>
  <c r="A3" i="3"/>
  <c r="A2" i="3"/>
  <c r="M42" i="4" l="1"/>
  <c r="K61" i="1"/>
  <c r="N40" i="4"/>
  <c r="M50" i="7"/>
  <c r="M51" i="1"/>
  <c r="L50" i="6"/>
  <c r="B50" i="1"/>
  <c r="M50" i="6"/>
  <c r="C50" i="1"/>
  <c r="M50" i="1" s="1"/>
  <c r="N2" i="3"/>
  <c r="E2" i="3"/>
  <c r="M50" i="4"/>
  <c r="G49" i="1"/>
  <c r="G61" i="1" s="1"/>
  <c r="K2" i="3"/>
  <c r="L42" i="7"/>
  <c r="N42" i="7" s="1"/>
  <c r="B50" i="7"/>
  <c r="N42" i="6"/>
  <c r="L42" i="4"/>
  <c r="B16" i="1"/>
  <c r="K16" i="1"/>
  <c r="M96" i="1"/>
  <c r="N96" i="1" s="1"/>
  <c r="M95" i="1"/>
  <c r="N95" i="1" s="1"/>
  <c r="N94" i="1"/>
  <c r="K67" i="1"/>
  <c r="J67" i="1"/>
  <c r="I67" i="1"/>
  <c r="H67" i="1"/>
  <c r="G67" i="1"/>
  <c r="F67" i="1"/>
  <c r="E67" i="1"/>
  <c r="D67" i="1"/>
  <c r="C67" i="1"/>
  <c r="C78" i="1" s="1"/>
  <c r="M59" i="1"/>
  <c r="L59" i="1"/>
  <c r="M58" i="1"/>
  <c r="L58" i="1"/>
  <c r="M56" i="1"/>
  <c r="L56" i="1"/>
  <c r="M55" i="1"/>
  <c r="L55" i="1"/>
  <c r="N55" i="1" s="1"/>
  <c r="M48" i="1"/>
  <c r="N48" i="1"/>
  <c r="M47" i="1"/>
  <c r="L47" i="1"/>
  <c r="M42" i="1"/>
  <c r="L42" i="1"/>
  <c r="M39" i="1"/>
  <c r="L39" i="1"/>
  <c r="M37" i="1"/>
  <c r="L37" i="1"/>
  <c r="M36" i="1"/>
  <c r="L36" i="1"/>
  <c r="M35" i="1"/>
  <c r="L35" i="1"/>
  <c r="M32" i="1"/>
  <c r="L32" i="1"/>
  <c r="M31" i="1"/>
  <c r="L31" i="1"/>
  <c r="M29" i="1"/>
  <c r="L29" i="1"/>
  <c r="J16" i="1"/>
  <c r="I16" i="1"/>
  <c r="H16" i="1"/>
  <c r="G16" i="1"/>
  <c r="F16" i="1"/>
  <c r="C16" i="1"/>
  <c r="M15" i="1"/>
  <c r="L15" i="1"/>
  <c r="M14" i="1"/>
  <c r="L14" i="1"/>
  <c r="M13" i="1"/>
  <c r="L13" i="1"/>
  <c r="M12" i="1"/>
  <c r="L12" i="1"/>
  <c r="M11" i="1"/>
  <c r="L11" i="1"/>
  <c r="M10" i="1"/>
  <c r="N10" i="1" s="1"/>
  <c r="N47" i="1" l="1"/>
  <c r="K78" i="1"/>
  <c r="B3" i="3"/>
  <c r="L50" i="1"/>
  <c r="N50" i="1" s="1"/>
  <c r="M49" i="1"/>
  <c r="E78" i="1"/>
  <c r="H78" i="1"/>
  <c r="N42" i="4"/>
  <c r="C61" i="1"/>
  <c r="L50" i="7"/>
  <c r="N50" i="7" s="1"/>
  <c r="B51" i="1"/>
  <c r="B61" i="1" s="1"/>
  <c r="N50" i="6"/>
  <c r="L50" i="4"/>
  <c r="N50" i="4" s="1"/>
  <c r="J78" i="1"/>
  <c r="D78" i="1"/>
  <c r="F78" i="1"/>
  <c r="G78" i="1"/>
  <c r="I78" i="1"/>
  <c r="N32" i="1"/>
  <c r="N29" i="1"/>
  <c r="N56" i="1"/>
  <c r="N39" i="1"/>
  <c r="N42" i="1"/>
  <c r="N36" i="1"/>
  <c r="B27" i="1"/>
  <c r="E25" i="1"/>
  <c r="E27" i="1" s="1"/>
  <c r="E63" i="1" s="1"/>
  <c r="G25" i="1"/>
  <c r="G27" i="1" s="1"/>
  <c r="G63" i="1" s="1"/>
  <c r="H27" i="1"/>
  <c r="H63" i="1" s="1"/>
  <c r="H104" i="1" s="1"/>
  <c r="N12" i="1"/>
  <c r="F25" i="1"/>
  <c r="F27" i="1" s="1"/>
  <c r="F63" i="1" s="1"/>
  <c r="F104" i="1" s="1"/>
  <c r="N59" i="1"/>
  <c r="N31" i="1"/>
  <c r="N37" i="1"/>
  <c r="N14" i="1"/>
  <c r="N58" i="1"/>
  <c r="M19" i="1"/>
  <c r="L16" i="1"/>
  <c r="D25" i="1"/>
  <c r="D27" i="1" s="1"/>
  <c r="D63" i="1" s="1"/>
  <c r="M24" i="1"/>
  <c r="N13" i="1"/>
  <c r="N11" i="1"/>
  <c r="N15" i="1"/>
  <c r="L24" i="1"/>
  <c r="M16" i="1"/>
  <c r="K25" i="1"/>
  <c r="K27" i="1" s="1"/>
  <c r="K63" i="1" s="1"/>
  <c r="C25" i="1"/>
  <c r="C27" i="1" s="1"/>
  <c r="I25" i="1"/>
  <c r="I27" i="1" s="1"/>
  <c r="I63" i="1" s="1"/>
  <c r="J25" i="1"/>
  <c r="J27" i="1" s="1"/>
  <c r="J63" i="1" s="1"/>
  <c r="J104" i="1" s="1"/>
  <c r="C3" i="3" l="1"/>
  <c r="D3" i="3" s="1"/>
  <c r="D104" i="1"/>
  <c r="D75" i="1"/>
  <c r="F83" i="1"/>
  <c r="H83" i="1"/>
  <c r="D83" i="1"/>
  <c r="J83" i="1"/>
  <c r="K75" i="1"/>
  <c r="K77" i="1" s="1"/>
  <c r="K79" i="1" s="1"/>
  <c r="K88" i="1" s="1"/>
  <c r="C63" i="1"/>
  <c r="B63" i="1"/>
  <c r="G75" i="1"/>
  <c r="G77" i="1" s="1"/>
  <c r="G79" i="1" s="1"/>
  <c r="G88" i="1" s="1"/>
  <c r="D86" i="1"/>
  <c r="F86" i="1"/>
  <c r="H86" i="1"/>
  <c r="J86" i="1"/>
  <c r="M61" i="1"/>
  <c r="B4" i="3"/>
  <c r="C4" i="3" s="1"/>
  <c r="D4" i="3" s="1"/>
  <c r="G4" i="3" s="1"/>
  <c r="J4" i="3" s="1"/>
  <c r="M4" i="3" s="1"/>
  <c r="P4" i="3" s="1"/>
  <c r="L51" i="1"/>
  <c r="N51" i="1" s="1"/>
  <c r="B2" i="3"/>
  <c r="L49" i="1"/>
  <c r="M78" i="1"/>
  <c r="L78" i="1"/>
  <c r="N19" i="1"/>
  <c r="N24" i="1"/>
  <c r="L25" i="1"/>
  <c r="M25" i="1"/>
  <c r="N16" i="1"/>
  <c r="L27" i="1"/>
  <c r="M27" i="1"/>
  <c r="G3" i="3" l="1"/>
  <c r="J3" i="3" s="1"/>
  <c r="M3" i="3" s="1"/>
  <c r="P3" i="3" s="1"/>
  <c r="F3" i="3"/>
  <c r="B104" i="1"/>
  <c r="L104" i="1" s="1"/>
  <c r="B75" i="1"/>
  <c r="C2" i="3"/>
  <c r="D2" i="3" s="1"/>
  <c r="F2" i="3" s="1"/>
  <c r="M63" i="1"/>
  <c r="B83" i="1"/>
  <c r="C75" i="1"/>
  <c r="C77" i="1" s="1"/>
  <c r="J75" i="1"/>
  <c r="E75" i="1"/>
  <c r="E77" i="1" s="1"/>
  <c r="E79" i="1" s="1"/>
  <c r="E88" i="1" s="1"/>
  <c r="H75" i="1"/>
  <c r="I75" i="1"/>
  <c r="I77" i="1" s="1"/>
  <c r="I79" i="1" s="1"/>
  <c r="I88" i="1" s="1"/>
  <c r="F75" i="1"/>
  <c r="M86" i="1"/>
  <c r="B86" i="1"/>
  <c r="L86" i="1" s="1"/>
  <c r="F4" i="3"/>
  <c r="N49" i="1"/>
  <c r="L61" i="1"/>
  <c r="N61" i="1" s="1"/>
  <c r="N78" i="1"/>
  <c r="N25" i="1"/>
  <c r="N27" i="1"/>
  <c r="L3" i="3" l="1"/>
  <c r="I3" i="3"/>
  <c r="G2" i="3"/>
  <c r="J2" i="3" s="1"/>
  <c r="M2" i="3" s="1"/>
  <c r="P2" i="3" s="1"/>
  <c r="L63" i="1"/>
  <c r="N63" i="1" s="1"/>
  <c r="M77" i="1"/>
  <c r="C79" i="1"/>
  <c r="C88" i="1" s="1"/>
  <c r="L83" i="1"/>
  <c r="F7" i="3"/>
  <c r="I4" i="3"/>
  <c r="C7" i="3"/>
  <c r="B84" i="1" s="1"/>
  <c r="B87" i="1" s="1"/>
  <c r="M75" i="1"/>
  <c r="L75" i="1"/>
  <c r="N86" i="1"/>
  <c r="M83" i="1"/>
  <c r="O3" i="3"/>
  <c r="R3" i="3" s="1"/>
  <c r="B85" i="1" l="1"/>
  <c r="C89" i="1" s="1" a="1"/>
  <c r="C89" i="1" s="1"/>
  <c r="C91" i="1" s="1"/>
  <c r="L4" i="3"/>
  <c r="N75" i="1"/>
  <c r="N83" i="1"/>
  <c r="D84" i="1"/>
  <c r="D76" i="1"/>
  <c r="D77" i="1" s="1"/>
  <c r="B76" i="1"/>
  <c r="B77" i="1" s="1"/>
  <c r="B79" i="1" s="1"/>
  <c r="I2" i="3"/>
  <c r="I7" i="3" s="1"/>
  <c r="D79" i="1" l="1"/>
  <c r="D88" i="1" s="1" a="1"/>
  <c r="D88" i="1" s="1"/>
  <c r="D87" i="1"/>
  <c r="D85" i="1"/>
  <c r="C98" i="1"/>
  <c r="F84" i="1"/>
  <c r="F76" i="1"/>
  <c r="F77" i="1" s="1"/>
  <c r="F79" i="1" s="1"/>
  <c r="L2" i="3"/>
  <c r="L7" i="3" s="1"/>
  <c r="E89" i="1" l="1" a="1"/>
  <c r="E89" i="1" s="1"/>
  <c r="E91" i="1" s="1"/>
  <c r="E98" i="1" s="1"/>
  <c r="F87" i="1"/>
  <c r="F85" i="1"/>
  <c r="G89" i="1" s="1" a="1"/>
  <c r="G89" i="1" s="1"/>
  <c r="G91" i="1" s="1"/>
  <c r="G98" i="1" s="1"/>
  <c r="D91" i="1"/>
  <c r="D98" i="1" s="1"/>
  <c r="D105" i="1"/>
  <c r="O4" i="3"/>
  <c r="R4" i="3" s="1"/>
  <c r="F88" i="1" a="1"/>
  <c r="F88" i="1" s="1"/>
  <c r="H84" i="1"/>
  <c r="H76" i="1"/>
  <c r="H77" i="1" s="1"/>
  <c r="H79" i="1" s="1"/>
  <c r="B88" i="1" a="1"/>
  <c r="B88" i="1" s="1"/>
  <c r="O2" i="3"/>
  <c r="H87" i="1" l="1"/>
  <c r="H85" i="1"/>
  <c r="I89" i="1" s="1" a="1"/>
  <c r="I89" i="1" s="1"/>
  <c r="I91" i="1" s="1"/>
  <c r="I98" i="1" s="1"/>
  <c r="B105" i="1"/>
  <c r="B91" i="1"/>
  <c r="B98" i="1" s="1"/>
  <c r="F91" i="1"/>
  <c r="F98" i="1" s="1"/>
  <c r="F105" i="1"/>
  <c r="O7" i="3"/>
  <c r="H88" i="1" a="1"/>
  <c r="H88" i="1" s="1"/>
  <c r="H105" i="1" s="1"/>
  <c r="R2" i="3"/>
  <c r="M84" i="1"/>
  <c r="M76" i="1"/>
  <c r="J76" i="1" l="1"/>
  <c r="J77" i="1" s="1"/>
  <c r="J84" i="1"/>
  <c r="J85" i="1" s="1"/>
  <c r="K89" i="1" s="1" a="1"/>
  <c r="K89" i="1" s="1"/>
  <c r="M79" i="1"/>
  <c r="H91" i="1"/>
  <c r="M87" i="1"/>
  <c r="J79" i="1" l="1"/>
  <c r="L77" i="1"/>
  <c r="N77" i="1" s="1"/>
  <c r="L85" i="1"/>
  <c r="N85" i="1" s="1"/>
  <c r="M89" i="1"/>
  <c r="L76" i="1"/>
  <c r="N76" i="1" s="1"/>
  <c r="J87" i="1"/>
  <c r="L87" i="1" s="1"/>
  <c r="N87" i="1" s="1"/>
  <c r="L84" i="1"/>
  <c r="N84" i="1" s="1"/>
  <c r="M88" i="1"/>
  <c r="H98" i="1"/>
  <c r="K91" i="1" l="1"/>
  <c r="K98" i="1" s="1"/>
  <c r="M98" i="1" s="1"/>
  <c r="J88" i="1" a="1"/>
  <c r="J88" i="1" s="1"/>
  <c r="J105" i="1" s="1"/>
  <c r="L105" i="1" s="1"/>
  <c r="L79" i="1"/>
  <c r="N79" i="1" s="1"/>
  <c r="M91" i="1" l="1"/>
  <c r="J91" i="1"/>
  <c r="L88" i="1"/>
  <c r="N88" i="1" s="1"/>
  <c r="J98" i="1" l="1"/>
  <c r="L98" i="1" s="1"/>
  <c r="N98" i="1" s="1"/>
  <c r="L91" i="1"/>
  <c r="N9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Buker, Tracy</author>
  </authors>
  <commentList>
    <comment ref="A38" authorId="0" shapeId="0" xr:uid="{A6D8088E-10D0-45C4-A0A0-CEE02203E2F8}">
      <text>
        <r>
          <rPr>
            <b/>
            <sz val="9"/>
            <color indexed="81"/>
            <rFont val="Tahoma"/>
            <family val="2"/>
          </rPr>
          <t>For Participant Support Costs only, tuition &amp; fees for students is entered below in row 58.</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<sst xmlns="http://schemas.openxmlformats.org/spreadsheetml/2006/main" count="715" uniqueCount="215">
  <si>
    <t xml:space="preserve">BUDGET ESTIMATE </t>
  </si>
  <si>
    <t xml:space="preserve">PI Name:  </t>
  </si>
  <si>
    <t>Request</t>
  </si>
  <si>
    <t>Cost</t>
  </si>
  <si>
    <t>Total</t>
  </si>
  <si>
    <t xml:space="preserve">Sponsor Name:  </t>
  </si>
  <si>
    <t>Amount</t>
  </si>
  <si>
    <t>Share</t>
  </si>
  <si>
    <t>Project</t>
  </si>
  <si>
    <t xml:space="preserve">Title:  </t>
  </si>
  <si>
    <t>Year 1</t>
  </si>
  <si>
    <t>Year 2</t>
  </si>
  <si>
    <t>Year 3</t>
  </si>
  <si>
    <t>Year 4</t>
  </si>
  <si>
    <t>Year 5</t>
  </si>
  <si>
    <t>Value</t>
  </si>
  <si>
    <t xml:space="preserve">Start Date:  </t>
  </si>
  <si>
    <t xml:space="preserve">End Date:  </t>
  </si>
  <si>
    <t>Required Cost Share (choose one):</t>
  </si>
  <si>
    <r>
      <t xml:space="preserve"> Personnel </t>
    </r>
    <r>
      <rPr>
        <i/>
        <sz val="11"/>
        <rFont val="Arial"/>
        <family val="2"/>
      </rPr>
      <t xml:space="preserve">(from </t>
    </r>
    <r>
      <rPr>
        <sz val="11"/>
        <rFont val="Arial"/>
        <family val="2"/>
      </rPr>
      <t xml:space="preserve">Personnel </t>
    </r>
    <r>
      <rPr>
        <i/>
        <sz val="11"/>
        <rFont val="Arial"/>
        <family val="2"/>
      </rPr>
      <t>Tab)</t>
    </r>
  </si>
  <si>
    <t xml:space="preserve">  Faculty</t>
  </si>
  <si>
    <t xml:space="preserve">  Professional</t>
  </si>
  <si>
    <t xml:space="preserve">  Postdoc</t>
  </si>
  <si>
    <t xml:space="preserve">  Graduate Student</t>
  </si>
  <si>
    <t xml:space="preserve">  Undergraduate Student</t>
  </si>
  <si>
    <t xml:space="preserve">  Classified</t>
  </si>
  <si>
    <t xml:space="preserve">      Subtotal-Personnel</t>
  </si>
  <si>
    <r>
      <t xml:space="preserve"> Fringe Benefits </t>
    </r>
    <r>
      <rPr>
        <i/>
        <sz val="11"/>
        <rFont val="Arial"/>
        <family val="2"/>
      </rPr>
      <t xml:space="preserve">(from </t>
    </r>
    <r>
      <rPr>
        <sz val="11"/>
        <rFont val="Arial"/>
        <family val="2"/>
      </rPr>
      <t>Personnel</t>
    </r>
    <r>
      <rPr>
        <i/>
        <sz val="11"/>
        <rFont val="Arial"/>
        <family val="2"/>
      </rPr>
      <t xml:space="preserve"> tab)</t>
    </r>
  </si>
  <si>
    <t xml:space="preserve">  Faculty </t>
  </si>
  <si>
    <t xml:space="preserve"> Professional</t>
  </si>
  <si>
    <t xml:space="preserve">  Postdoc </t>
  </si>
  <si>
    <t xml:space="preserve">      Subtotal-Fringe Benefits </t>
  </si>
  <si>
    <t xml:space="preserve"> Total Personnel and Fringe Benefits</t>
  </si>
  <si>
    <t xml:space="preserve">  Domestic Travel</t>
  </si>
  <si>
    <t xml:space="preserve">  International Travel</t>
  </si>
  <si>
    <t>Participant Support</t>
  </si>
  <si>
    <t xml:space="preserve">  Stipends</t>
  </si>
  <si>
    <t xml:space="preserve">  Travel</t>
  </si>
  <si>
    <t xml:space="preserve">  Subsistence</t>
  </si>
  <si>
    <t xml:space="preserve">  Tuition &amp; Fees </t>
  </si>
  <si>
    <t xml:space="preserve">  Other</t>
  </si>
  <si>
    <t xml:space="preserve"> Other Direct Costs</t>
  </si>
  <si>
    <t xml:space="preserve">  Materials and Supplies</t>
  </si>
  <si>
    <t xml:space="preserve">  Animal Purchases</t>
  </si>
  <si>
    <t xml:space="preserve">  Human Subject Payments </t>
  </si>
  <si>
    <t xml:space="preserve">  Publication</t>
  </si>
  <si>
    <t xml:space="preserve">  Animal Per Diems</t>
  </si>
  <si>
    <t xml:space="preserve">  Consultant</t>
  </si>
  <si>
    <t xml:space="preserve">  Computer Services</t>
  </si>
  <si>
    <r>
      <t xml:space="preserve">  Subaward 1 </t>
    </r>
    <r>
      <rPr>
        <i/>
        <sz val="11"/>
        <color rgb="FFFF0000"/>
        <rFont val="Arial"/>
        <family val="2"/>
      </rPr>
      <t xml:space="preserve">(from </t>
    </r>
    <r>
      <rPr>
        <sz val="11"/>
        <color rgb="FFFF0000"/>
        <rFont val="Arial"/>
        <family val="2"/>
      </rPr>
      <t>Subaward 1</t>
    </r>
    <r>
      <rPr>
        <i/>
        <sz val="11"/>
        <color rgb="FFFF0000"/>
        <rFont val="Arial"/>
        <family val="2"/>
      </rPr>
      <t xml:space="preserve"> tab)</t>
    </r>
  </si>
  <si>
    <r>
      <t xml:space="preserve">  Subaward 2 </t>
    </r>
    <r>
      <rPr>
        <i/>
        <sz val="11"/>
        <color rgb="FFFF0000"/>
        <rFont val="Arial"/>
        <family val="2"/>
      </rPr>
      <t xml:space="preserve">(from </t>
    </r>
    <r>
      <rPr>
        <sz val="11"/>
        <color rgb="FFFF0000"/>
        <rFont val="Arial"/>
        <family val="2"/>
      </rPr>
      <t>Subaward 2</t>
    </r>
    <r>
      <rPr>
        <i/>
        <sz val="11"/>
        <color rgb="FFFF0000"/>
        <rFont val="Arial"/>
        <family val="2"/>
      </rPr>
      <t xml:space="preserve"> tab)</t>
    </r>
  </si>
  <si>
    <r>
      <t xml:space="preserve">  Subaward 3 </t>
    </r>
    <r>
      <rPr>
        <i/>
        <sz val="11"/>
        <color rgb="FFFF0000"/>
        <rFont val="Arial"/>
        <family val="2"/>
      </rPr>
      <t>(from</t>
    </r>
    <r>
      <rPr>
        <sz val="11"/>
        <color rgb="FFFF0000"/>
        <rFont val="Arial"/>
        <family val="2"/>
      </rPr>
      <t xml:space="preserve"> Subaward 3</t>
    </r>
    <r>
      <rPr>
        <i/>
        <sz val="11"/>
        <color rgb="FFFF0000"/>
        <rFont val="Arial"/>
        <family val="2"/>
      </rPr>
      <t xml:space="preserve"> tab)</t>
    </r>
  </si>
  <si>
    <r>
      <t xml:space="preserve">  Subaward 4 </t>
    </r>
    <r>
      <rPr>
        <i/>
        <sz val="11"/>
        <color rgb="FFFF0000"/>
        <rFont val="Arial"/>
        <family val="2"/>
      </rPr>
      <t>(from</t>
    </r>
    <r>
      <rPr>
        <sz val="11"/>
        <color rgb="FFFF0000"/>
        <rFont val="Arial"/>
        <family val="2"/>
      </rPr>
      <t xml:space="preserve"> Subaward 4</t>
    </r>
    <r>
      <rPr>
        <i/>
        <sz val="11"/>
        <color rgb="FFFF0000"/>
        <rFont val="Arial"/>
        <family val="2"/>
      </rPr>
      <t xml:space="preserve"> tab)</t>
    </r>
  </si>
  <si>
    <r>
      <t xml:space="preserve">  Subaward 5 </t>
    </r>
    <r>
      <rPr>
        <i/>
        <sz val="11"/>
        <color rgb="FFFF0000"/>
        <rFont val="Arial"/>
        <family val="2"/>
      </rPr>
      <t>(from</t>
    </r>
    <r>
      <rPr>
        <sz val="11"/>
        <color rgb="FFFF0000"/>
        <rFont val="Arial"/>
        <family val="2"/>
      </rPr>
      <t xml:space="preserve"> Subaward 5</t>
    </r>
    <r>
      <rPr>
        <i/>
        <sz val="11"/>
        <color rgb="FFFF0000"/>
        <rFont val="Arial"/>
        <family val="2"/>
      </rPr>
      <t xml:space="preserve"> tab)</t>
    </r>
  </si>
  <si>
    <r>
      <t xml:space="preserve"> </t>
    </r>
    <r>
      <rPr>
        <b/>
        <sz val="11"/>
        <rFont val="Arial"/>
        <family val="2"/>
      </rPr>
      <t xml:space="preserve"> Other</t>
    </r>
  </si>
  <si>
    <t xml:space="preserve">      Communication</t>
  </si>
  <si>
    <t xml:space="preserve">      Rent</t>
  </si>
  <si>
    <t xml:space="preserve">      Rent - Capital Lease</t>
  </si>
  <si>
    <t xml:space="preserve">      Repair and Maintenance </t>
  </si>
  <si>
    <t xml:space="preserve">      Tuition &amp; Fees (Awards)</t>
  </si>
  <si>
    <r>
      <t xml:space="preserve">      </t>
    </r>
    <r>
      <rPr>
        <i/>
        <sz val="11"/>
        <rFont val="Arial"/>
        <family val="2"/>
      </rPr>
      <t>Other</t>
    </r>
    <r>
      <rPr>
        <sz val="11"/>
        <rFont val="Arial"/>
        <family val="2"/>
      </rPr>
      <t xml:space="preserve"> </t>
    </r>
    <r>
      <rPr>
        <i/>
        <sz val="11"/>
        <rFont val="Arial"/>
        <family val="2"/>
      </rPr>
      <t>(Provide Category Name)</t>
    </r>
  </si>
  <si>
    <t xml:space="preserve">      Subtotal-Other Direct Costs</t>
  </si>
  <si>
    <t xml:space="preserve">      Total All Direct Costs</t>
  </si>
  <si>
    <t>Facilities &amp; Administrative (F&amp;A) Costs</t>
  </si>
  <si>
    <t>Applicable MSU F&amp;A  Rate:  (choose one)</t>
  </si>
  <si>
    <t xml:space="preserve"> 45% MTDC on campus Organized Research </t>
  </si>
  <si>
    <t xml:space="preserve"> 57% MTDC on campus Instruction</t>
  </si>
  <si>
    <t>35.5% MTDC on campus Other Institutional Activities</t>
  </si>
  <si>
    <t xml:space="preserve">26% MTDC off campus </t>
  </si>
  <si>
    <t>17.5% MTDC CESU agreements</t>
  </si>
  <si>
    <t xml:space="preserve">25% TDC Montana State Agencies </t>
  </si>
  <si>
    <t>54.73% MTDC Private Industry</t>
  </si>
  <si>
    <t>MTDC base (less applicable subaward base; see next row)</t>
  </si>
  <si>
    <t>MTDC Base Total</t>
  </si>
  <si>
    <t>Total Direct Cost Base</t>
  </si>
  <si>
    <t>Applicable MSU F&amp;A Costs</t>
  </si>
  <si>
    <t>Other F&amp;A Rate: (Choose one)</t>
  </si>
  <si>
    <t>Sponsor F&amp;A Rate: (enter rate requested, or "0" if not allowed)</t>
  </si>
  <si>
    <t>F&amp;A base from Sponsor: (Choose one)</t>
  </si>
  <si>
    <t>MTDC base total</t>
  </si>
  <si>
    <t>Sponsor F&amp;A Costs</t>
  </si>
  <si>
    <t>Total Facilities &amp; Administrative Costs</t>
  </si>
  <si>
    <t>Forgone F&amp;A Used as Cost Share? (Choose one)</t>
  </si>
  <si>
    <t xml:space="preserve">TOTAL </t>
  </si>
  <si>
    <t xml:space="preserve">  External Cost Share</t>
  </si>
  <si>
    <t xml:space="preserve">     Entity Name:</t>
  </si>
  <si>
    <t>GRAND TOTAL</t>
  </si>
  <si>
    <t>For budgets that require a total of all direct costs, including subaward direct costs (e.g. NIH Modular budgets):</t>
  </si>
  <si>
    <r>
      <rPr>
        <b/>
        <sz val="11"/>
        <color theme="1"/>
        <rFont val="Arial"/>
        <family val="2"/>
      </rPr>
      <t>Cumulative Direct Costs</t>
    </r>
    <r>
      <rPr>
        <sz val="11"/>
        <color theme="1"/>
        <rFont val="Arial"/>
        <family val="2"/>
      </rPr>
      <t xml:space="preserve"> (including subaward DC):</t>
    </r>
  </si>
  <si>
    <r>
      <rPr>
        <b/>
        <sz val="11"/>
        <color theme="1"/>
        <rFont val="Arial"/>
        <family val="2"/>
      </rPr>
      <t>Cumulative Indirect Costs</t>
    </r>
    <r>
      <rPr>
        <sz val="11"/>
        <color theme="1"/>
        <rFont val="Arial"/>
        <family val="2"/>
      </rPr>
      <t xml:space="preserve"> (including subaward IDC):</t>
    </r>
  </si>
  <si>
    <t>COLA: Yes 2%</t>
  </si>
  <si>
    <t>Salary Requested Cumulative Total</t>
  </si>
  <si>
    <t>Cost Share Cumulative Total</t>
  </si>
  <si>
    <t>Name</t>
  </si>
  <si>
    <r>
      <t xml:space="preserve">Appt. Term </t>
    </r>
    <r>
      <rPr>
        <b/>
        <i/>
        <sz val="11"/>
        <rFont val="Arial"/>
        <family val="2"/>
      </rPr>
      <t>Months</t>
    </r>
    <r>
      <rPr>
        <b/>
        <sz val="11"/>
        <rFont val="Arial"/>
        <family val="2"/>
      </rPr>
      <t xml:space="preserve"> (Select one)</t>
    </r>
  </si>
  <si>
    <t>Fringe Benefits</t>
  </si>
  <si>
    <t>Institutional Base Salary*</t>
  </si>
  <si>
    <t xml:space="preserve">Request Amount </t>
  </si>
  <si>
    <t>Cost Share</t>
  </si>
  <si>
    <t>Institutional Base Salary</t>
  </si>
  <si>
    <t>Personnel Category 
(select category per line)</t>
  </si>
  <si>
    <t>Estimated</t>
  </si>
  <si>
    <t xml:space="preserve">Other  </t>
  </si>
  <si>
    <t>Calendar Months</t>
  </si>
  <si>
    <t>Academic Months</t>
  </si>
  <si>
    <t>Summer Months</t>
  </si>
  <si>
    <t>Salary Requested</t>
  </si>
  <si>
    <t>Benefits Requested</t>
  </si>
  <si>
    <t>Salary Committed</t>
  </si>
  <si>
    <t>Benefits Committed</t>
  </si>
  <si>
    <t xml:space="preserve">      </t>
  </si>
  <si>
    <t>Benefit Calculator</t>
  </si>
  <si>
    <t xml:space="preserve">   *Postdoctoral Salaries: At MSU the strongly recommended minimum salary for postdocs is NIH’s current minimum postdoc salary </t>
  </si>
  <si>
    <t>Student salaries</t>
  </si>
  <si>
    <t>GRA Calculator tool</t>
  </si>
  <si>
    <t>Total Appointment Salary + CBA Additional Grad Payments</t>
  </si>
  <si>
    <t xml:space="preserve">Institution: </t>
  </si>
  <si>
    <t xml:space="preserve">Title (if different):  </t>
  </si>
  <si>
    <t xml:space="preserve"> Personnel</t>
  </si>
  <si>
    <t xml:space="preserve"> Fringe Benefits</t>
  </si>
  <si>
    <t xml:space="preserve">  Subaward 1</t>
  </si>
  <si>
    <t xml:space="preserve">  Subaward 2</t>
  </si>
  <si>
    <t xml:space="preserve">  Subaward 3</t>
  </si>
  <si>
    <t xml:space="preserve">      Total Direct Costs</t>
  </si>
  <si>
    <t>F&amp;A Base (enter dollar amount, or "0" for no F&amp;A)</t>
  </si>
  <si>
    <t>F&amp;A Rate</t>
  </si>
  <si>
    <t>Forgone F&amp;A</t>
  </si>
  <si>
    <t>General Information</t>
  </si>
  <si>
    <t>Updates are released periodically, to make sure you are using the most up to date version, clear cache before downloading the template from our website. Each template version is noted in a footnote, the most recently released update is "F."</t>
  </si>
  <si>
    <t xml:space="preserve">Save this spreadsheet to your desktop/computer before you begin to enter information, this should deter any errors in the formulated cells. </t>
  </si>
  <si>
    <t xml:space="preserve">Grey colored cells are locked and will autocalculate based on user input in related cells. </t>
  </si>
  <si>
    <t>White cells allow the user to input a value.</t>
  </si>
  <si>
    <t xml:space="preserve">Yellow Cells require the user to select a value from a list of options. </t>
  </si>
  <si>
    <t>Do not copy and paste cells, it can alter formulas; if you need to copy a value, copy it from the formula bar.</t>
  </si>
  <si>
    <t xml:space="preserve">If you receive a #NAME? error, using the most up to date version of Excel appears to resolve any issue. </t>
  </si>
  <si>
    <t>GRA budgeting tool</t>
  </si>
  <si>
    <t xml:space="preserve">Radiation Cost Sheet </t>
  </si>
  <si>
    <t>ARC costs: Contact Animal Resource Center for current rates.</t>
  </si>
  <si>
    <t>Proposal Budget tab</t>
  </si>
  <si>
    <t>Salary and fringe benefit amounts will autofill based on information entered on the Personnel tab.</t>
  </si>
  <si>
    <t>Subaward amounts will autofill based on information entered on the Subaward tab(s).</t>
  </si>
  <si>
    <r>
      <t xml:space="preserve">Budget categories in </t>
    </r>
    <r>
      <rPr>
        <sz val="11"/>
        <color rgb="FFFF0000"/>
        <rFont val="Calibri"/>
        <family val="2"/>
        <scheme val="minor"/>
      </rPr>
      <t>red text</t>
    </r>
    <r>
      <rPr>
        <sz val="11"/>
        <color theme="1"/>
        <rFont val="Calibri"/>
        <family val="2"/>
        <scheme val="minor"/>
      </rPr>
      <t xml:space="preserve"> are excluded from the Modified Total Direct Cost base calculation.</t>
    </r>
  </si>
  <si>
    <t>"Choose one" options  require user to select from a drop down list.</t>
  </si>
  <si>
    <t>Line 60 :Other- please provide a descriptive name for expenses in this category. FM may require additional detail during proposal review.</t>
  </si>
  <si>
    <t>Facilities and Administrative (F&amp;A) Costs:</t>
  </si>
  <si>
    <t xml:space="preserve">"Applicable MSU F&amp;A Rate" (Line 67): Please select the applicable MSU rate based on the descriptions on lines 69-75. If the Sponsor has "Other" F&amp;A rate or "F&amp;A not allowed," skip this section and continue to the following section, "Other F&amp;A Rate." </t>
  </si>
  <si>
    <t xml:space="preserve">"Other F&amp;A Rate" (Line 81): If you will be requesting a sponsor specific rate, or if sponsor does not allow the collection of F&amp;As, please provide that information in this section. </t>
  </si>
  <si>
    <t>If you are requesting Foregone IDCs used as Cost Share, you will need to set the appropriate "Applicable MSU F&amp;A Cost rate" as well as the "Sponsor F&amp;A Rate" and the the template will provide the calculation of forgone IDCs for this amount.</t>
  </si>
  <si>
    <t xml:space="preserve">TIP: For NIFA budgets, where you must determine the lower of two IDC options, you can enter the standard MSU rate calculation in “Applicable MSU F&amp;A Cost rate” as well as complete the “Sponsor F&amp;A Rate” section using the NIFA rate. (The NIFA 30% TFFA calculation would be entered as Rate = 42.875%, Base = total Direct Costs) After comparing the two calculations, delete the higher amount and retain the lower amount. </t>
  </si>
  <si>
    <t>Personnel tab</t>
  </si>
  <si>
    <t>Please make COLA selection.</t>
  </si>
  <si>
    <t>Provide names for Key Personnel, or enter “TBD” if not identified at proposal stage.</t>
  </si>
  <si>
    <t>You may default to the MSU Estimated Fringe rates as noted, or input an alternate value if known.</t>
  </si>
  <si>
    <t>Salary and Fringe Benefit information entered here will autofill the Proposal Budget tab.</t>
  </si>
  <si>
    <t xml:space="preserve">If supporting a student(s) for both academic year and summer, it is recommended to have two lines per student to accommodate the academic (ful-time) and summer (part-time) dafault fringe rates. The same 2 rows may be applied to other faculty/ employees, when two fringe rates (academic year and summer) are desired. </t>
  </si>
  <si>
    <t>Subaward tabs</t>
  </si>
  <si>
    <t>Subaward information entered here will autofill the Proposal Budget tab for each respective Subaward.</t>
  </si>
  <si>
    <t>If you will be budgeting for subawards, it is helpful to provide the Subrecipeint's Negotiated Indirect Cost Rate Agreement (NICRA) with your proposal.</t>
  </si>
  <si>
    <t>Year 1 budget</t>
  </si>
  <si>
    <t>IDC base</t>
  </si>
  <si>
    <t>Remaining IDC base applicable</t>
  </si>
  <si>
    <t>Year 2 Budget</t>
  </si>
  <si>
    <t>Year 3 Budget</t>
  </si>
  <si>
    <t>Year 4 Budget</t>
  </si>
  <si>
    <t>Year 5 Budget</t>
  </si>
  <si>
    <t>Total IDC base</t>
  </si>
  <si>
    <t>Subaward 4</t>
  </si>
  <si>
    <t>Subaward 5</t>
  </si>
  <si>
    <t>Total IDC</t>
  </si>
  <si>
    <t>F&amp;A Type</t>
  </si>
  <si>
    <t>Rate</t>
  </si>
  <si>
    <t>On Campus Organizied Research</t>
  </si>
  <si>
    <t>On campus Instruction</t>
  </si>
  <si>
    <t>On Campus Other Institutional Activities</t>
  </si>
  <si>
    <t xml:space="preserve">Off Campus </t>
  </si>
  <si>
    <t>CESU Agreements (MTDC)</t>
  </si>
  <si>
    <t>Montana State Agencies (TDC)</t>
  </si>
  <si>
    <t>Private Industry</t>
  </si>
  <si>
    <t>Collectable Rate from Sponsor</t>
  </si>
  <si>
    <t>Employee Benefit Estimates</t>
  </si>
  <si>
    <t>Category</t>
  </si>
  <si>
    <t>Classified</t>
  </si>
  <si>
    <t>Postdocs</t>
  </si>
  <si>
    <t>Students full-time</t>
  </si>
  <si>
    <t>Students part-time</t>
  </si>
  <si>
    <t>OSP Term Pool</t>
  </si>
  <si>
    <t>Modified Total Direct Costs</t>
  </si>
  <si>
    <t>MTDC</t>
  </si>
  <si>
    <t>Total Direct Costs</t>
  </si>
  <si>
    <t>TDC</t>
  </si>
  <si>
    <t>Salary &amp; Fringe only</t>
  </si>
  <si>
    <t>IDCs not allowed by Sponor</t>
  </si>
  <si>
    <t>IDCs not allowed</t>
  </si>
  <si>
    <t>IDCs limited by Sponsor</t>
  </si>
  <si>
    <t>Limited by sponsor</t>
  </si>
  <si>
    <t>MSU rate applies</t>
  </si>
  <si>
    <t>N/A</t>
  </si>
  <si>
    <t>Required Cost Share: YES</t>
  </si>
  <si>
    <t>Required Cost Share: NO</t>
  </si>
  <si>
    <t>Forgone F&amp;A Used as Cost Share? YES</t>
  </si>
  <si>
    <t>Forgone F&amp;A Used as Cost Share? NO</t>
  </si>
  <si>
    <t>COLA: No</t>
  </si>
  <si>
    <t>COLA: (Choose one):</t>
  </si>
  <si>
    <t>Faculty</t>
  </si>
  <si>
    <t>Professional</t>
  </si>
  <si>
    <t>Postdoc</t>
  </si>
  <si>
    <t>Graduate Student full-time (&gt;6 credits)</t>
  </si>
  <si>
    <t>Graduate Student part-time (&lt;6 credits)</t>
  </si>
  <si>
    <t>Undergrad Student full-time (&gt;6 credits)</t>
  </si>
  <si>
    <t>Undergrad Student part-time (&lt;6 credits)</t>
  </si>
  <si>
    <t>MTDC base for Subawards (first $50,000 of each subaward)</t>
  </si>
  <si>
    <t>For Technical issues please contact Peggy Kastella peggy.kastella@montana.edu, Jennifer Nesbitt jnesbitt@montana.edu, or Tracy Gatlin tracy.gatlin@montana.edu. For budgeting questions, please contact your Research Adminisrator</t>
  </si>
  <si>
    <r>
      <rPr>
        <sz val="11"/>
        <rFont val="Calibri"/>
        <family val="2"/>
        <scheme val="minor"/>
      </rPr>
      <t>NIH NRSA Postdoc salary for FY2024:</t>
    </r>
    <r>
      <rPr>
        <u/>
        <sz val="11"/>
        <color theme="10"/>
        <rFont val="Calibri"/>
        <family val="2"/>
        <scheme val="minor"/>
      </rPr>
      <t xml:space="preserve"> https://grants.nih.gov/grants/guide/notice-files/NOT-OD-24-104.html</t>
    </r>
  </si>
  <si>
    <t xml:space="preserve">  Equipment  (items with value ≥ $10,000 &amp; life span &gt; 1 year)</t>
  </si>
  <si>
    <t>MTDC = total direct costs less equip., tuition and fees, subawards &gt; $50K, rent (capital lease) &amp; participant support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</si>
</sst>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1" formatCode="_(* #,##0_);_(* \(#,##0\);_(* &quot;-&quot;_);_(@_)"/>
    <numFmt numFmtId="44" formatCode="_(&quot;$&quot;* #,##0.00_);_(&quot;$&quot;* \(#,##0.00\);_(&quot;$&quot;* &quot;-&quot;??_);_(@_)"/>
    <numFmt numFmtId="164" formatCode="0.000%"/>
    <numFmt numFmtId="165" formatCode="0.0"/>
  </numFmts>
  <fonts count="35" x14ac:knownFonts="1">
    <font>
      <sz val="11"/>
      <color theme="1"/>
      <name val="Calibri"/>
      <family val="2"/>
      <scheme val="minor"/>
    </font>
    <font>
      <sz val="11"/>
      <color theme="1"/>
      <name val="Calibri"/>
      <family val="2"/>
      <scheme val="minor"/>
    </font>
    <font>
      <b/>
      <sz val="11"/>
      <name val="Arial"/>
      <family val="2"/>
    </font>
    <font>
      <sz val="10"/>
      <name val="System"/>
      <family val="2"/>
    </font>
    <font>
      <sz val="11"/>
      <name val="Arial"/>
      <family val="2"/>
    </font>
    <font>
      <b/>
      <sz val="11"/>
      <color indexed="10"/>
      <name val="Arial"/>
      <family val="2"/>
    </font>
    <font>
      <sz val="11"/>
      <color theme="1"/>
      <name val="Arial"/>
      <family val="2"/>
    </font>
    <font>
      <b/>
      <sz val="13.5"/>
      <color theme="1"/>
      <name val="Calibri"/>
      <family val="2"/>
      <scheme val="minor"/>
    </font>
    <font>
      <b/>
      <sz val="11"/>
      <color theme="1"/>
      <name val="Calibri"/>
      <family val="2"/>
      <scheme val="minor"/>
    </font>
    <font>
      <i/>
      <sz val="10"/>
      <name val="Arial"/>
      <family val="2"/>
    </font>
    <font>
      <sz val="8"/>
      <name val="Arial"/>
      <family val="2"/>
    </font>
    <font>
      <sz val="8"/>
      <color theme="1"/>
      <name val="Calibri"/>
      <family val="2"/>
      <scheme val="minor"/>
    </font>
    <font>
      <i/>
      <sz val="11"/>
      <name val="Arial"/>
      <family val="2"/>
    </font>
    <font>
      <sz val="11"/>
      <color rgb="FFFF0000"/>
      <name val="Arial"/>
      <family val="2"/>
    </font>
    <font>
      <b/>
      <sz val="11"/>
      <color rgb="FFFF0000"/>
      <name val="Arial"/>
      <family val="2"/>
    </font>
    <font>
      <b/>
      <sz val="11"/>
      <color rgb="FF00B050"/>
      <name val="Arial"/>
      <family val="2"/>
    </font>
    <font>
      <b/>
      <sz val="11"/>
      <color theme="1"/>
      <name val="Arial"/>
      <family val="2"/>
    </font>
    <font>
      <b/>
      <sz val="11"/>
      <color theme="9"/>
      <name val="Arial"/>
      <family val="2"/>
    </font>
    <font>
      <sz val="11"/>
      <color theme="8" tint="-0.499984740745262"/>
      <name val="Arial"/>
      <family val="2"/>
    </font>
    <font>
      <b/>
      <sz val="11"/>
      <color theme="8" tint="-0.499984740745262"/>
      <name val="Arial"/>
      <family val="2"/>
    </font>
    <font>
      <b/>
      <i/>
      <sz val="11"/>
      <name val="Arial"/>
      <family val="2"/>
    </font>
    <font>
      <i/>
      <sz val="11"/>
      <color rgb="FFFF0000"/>
      <name val="Arial"/>
      <family val="2"/>
    </font>
    <font>
      <sz val="11"/>
      <color rgb="FFFF0000"/>
      <name val="Calibri"/>
      <family val="2"/>
      <scheme val="minor"/>
    </font>
    <font>
      <b/>
      <sz val="12"/>
      <color theme="1"/>
      <name val="Calibri"/>
      <family val="2"/>
      <scheme val="minor"/>
    </font>
    <font>
      <sz val="12"/>
      <color theme="1"/>
      <name val="Calibri"/>
      <family val="2"/>
      <scheme val="minor"/>
    </font>
    <font>
      <sz val="9"/>
      <color indexed="81"/>
      <name val="Tahoma"/>
      <family val="2"/>
    </font>
    <font>
      <b/>
      <sz val="9"/>
      <color indexed="81"/>
      <name val="Tahoma"/>
      <family val="2"/>
    </font>
    <font>
      <sz val="11"/>
      <color theme="8"/>
      <name val="Arial"/>
      <family val="2"/>
    </font>
    <font>
      <b/>
      <sz val="11"/>
      <color theme="8"/>
      <name val="Arial"/>
      <family val="2"/>
    </font>
    <font>
      <sz val="11"/>
      <color theme="8"/>
      <name val="Calibri"/>
      <family val="2"/>
      <scheme val="minor"/>
    </font>
    <font>
      <u/>
      <sz val="11"/>
      <color theme="10"/>
      <name val="Calibri"/>
      <family val="2"/>
      <scheme val="minor"/>
    </font>
    <font>
      <b/>
      <sz val="14"/>
      <color theme="1"/>
      <name val="Arial"/>
      <family val="2"/>
    </font>
    <font>
      <sz val="11"/>
      <name val="Calibri"/>
      <family val="2"/>
      <scheme val="minor"/>
    </font>
    <font>
      <u/>
      <sz val="14"/>
      <color theme="10"/>
      <name val="Calibri"/>
      <family val="2"/>
      <scheme val="minor"/>
    </font>
    <font>
      <b/>
      <u/>
      <sz val="12"/>
      <color theme="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14999847407452621"/>
        <bgColor indexed="64"/>
      </patternFill>
    </fill>
  </fills>
  <borders count="1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rgb="FFC0C0C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C0C0C0"/>
      </left>
      <right style="thin">
        <color rgb="FF000000"/>
      </right>
      <top style="thin">
        <color rgb="FFC0C0C0"/>
      </top>
      <bottom/>
      <diagonal/>
    </border>
    <border>
      <left style="thin">
        <color rgb="FF000000"/>
      </left>
      <right style="thin">
        <color rgb="FFC0C0C0"/>
      </right>
      <top style="thin">
        <color rgb="FFC0C0C0"/>
      </top>
      <bottom/>
      <diagonal/>
    </border>
    <border>
      <left style="thin">
        <color rgb="FFC0C0C0"/>
      </left>
      <right style="thin">
        <color rgb="FF000000"/>
      </right>
      <top/>
      <bottom style="thin">
        <color rgb="FF000000"/>
      </bottom>
      <diagonal/>
    </border>
    <border>
      <left style="thin">
        <color rgb="FF000000"/>
      </left>
      <right style="thin">
        <color rgb="FFC0C0C0"/>
      </right>
      <top/>
      <bottom style="thin">
        <color rgb="FF000000"/>
      </bottom>
      <diagonal/>
    </border>
    <border>
      <left style="thin">
        <color indexed="64"/>
      </left>
      <right/>
      <top style="thin">
        <color indexed="64"/>
      </top>
      <bottom style="thin">
        <color indexed="64"/>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0" tint="-0.499984740745262"/>
      </left>
      <right/>
      <top style="thin">
        <color theme="0" tint="-0.499984740745262"/>
      </top>
      <bottom style="thin">
        <color theme="0" tint="-0.499984740745262"/>
      </bottom>
      <diagonal/>
    </border>
    <border>
      <left style="thin">
        <color theme="1" tint="0.34998626667073579"/>
      </left>
      <right/>
      <top/>
      <bottom style="thin">
        <color theme="1" tint="0.34998626667073579"/>
      </bottom>
      <diagonal/>
    </border>
    <border>
      <left/>
      <right style="thin">
        <color theme="0" tint="-0.499984740745262"/>
      </right>
      <top style="thin">
        <color theme="0" tint="-0.499984740745262"/>
      </top>
      <bottom style="thin">
        <color theme="0" tint="-0.499984740745262"/>
      </bottom>
      <diagonal/>
    </border>
    <border>
      <left/>
      <right style="thin">
        <color theme="1" tint="0.34998626667073579"/>
      </right>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diagonal/>
    </border>
    <border>
      <left style="medium">
        <color theme="1" tint="0.34998626667073579"/>
      </left>
      <right/>
      <top style="thin">
        <color theme="1" tint="0.34998626667073579"/>
      </top>
      <bottom style="thin">
        <color theme="1" tint="0.34998626667073579"/>
      </bottom>
      <diagonal/>
    </border>
    <border>
      <left style="thin">
        <color theme="0" tint="-0.499984740745262"/>
      </left>
      <right style="medium">
        <color theme="1" tint="0.34998626667073579"/>
      </right>
      <top style="thin">
        <color theme="0" tint="-0.499984740745262"/>
      </top>
      <bottom style="thin">
        <color theme="0" tint="-0.499984740745262"/>
      </bottom>
      <diagonal/>
    </border>
    <border>
      <left style="thin">
        <color theme="1" tint="0.34998626667073579"/>
      </left>
      <right style="medium">
        <color theme="1" tint="0.34998626667073579"/>
      </right>
      <top/>
      <bottom style="thin">
        <color theme="1" tint="0.34998626667073579"/>
      </bottom>
      <diagonal/>
    </border>
    <border>
      <left style="medium">
        <color theme="1" tint="0.34998626667073579"/>
      </left>
      <right style="thin">
        <color theme="1" tint="0.34998626667073579"/>
      </right>
      <top style="thin">
        <color theme="1" tint="0.34998626667073579"/>
      </top>
      <bottom/>
      <diagonal/>
    </border>
    <border>
      <left style="medium">
        <color theme="1" tint="0.34998626667073579"/>
      </left>
      <right style="thin">
        <color theme="0" tint="-0.499984740745262"/>
      </right>
      <top style="thin">
        <color theme="0" tint="-0.499984740745262"/>
      </top>
      <bottom style="thin">
        <color theme="0" tint="-0.499984740745262"/>
      </bottom>
      <diagonal/>
    </border>
    <border>
      <left style="medium">
        <color theme="1" tint="0.34998626667073579"/>
      </left>
      <right style="thin">
        <color theme="1" tint="0.34998626667073579"/>
      </right>
      <top/>
      <bottom style="thin">
        <color theme="1" tint="0.34998626667073579"/>
      </bottom>
      <diagonal/>
    </border>
    <border>
      <left style="thick">
        <color theme="1" tint="0.34998626667073579"/>
      </left>
      <right style="thick">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ck">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top style="thin">
        <color theme="0" tint="-0.499984740745262"/>
      </top>
      <bottom style="thick">
        <color theme="0" tint="-0.499984740745262"/>
      </bottom>
      <diagonal/>
    </border>
    <border>
      <left style="medium">
        <color theme="0" tint="-0.499984740745262"/>
      </left>
      <right style="thin">
        <color theme="0" tint="-0.499984740745262"/>
      </right>
      <top style="thin">
        <color theme="0" tint="-0.499984740745262"/>
      </top>
      <bottom style="thick">
        <color theme="0" tint="-0.499984740745262"/>
      </bottom>
      <diagonal/>
    </border>
    <border>
      <left/>
      <right style="thin">
        <color theme="0" tint="-0.499984740745262"/>
      </right>
      <top style="thin">
        <color theme="0" tint="-0.499984740745262"/>
      </top>
      <bottom style="thick">
        <color theme="0" tint="-0.499984740745262"/>
      </bottom>
      <diagonal/>
    </border>
    <border>
      <left/>
      <right/>
      <top style="thin">
        <color theme="0" tint="-0.499984740745262"/>
      </top>
      <bottom style="thin">
        <color theme="0" tint="-0.499984740745262"/>
      </bottom>
      <diagonal/>
    </border>
    <border>
      <left style="thick">
        <color theme="0" tint="-0.499984740745262"/>
      </left>
      <right/>
      <top style="thin">
        <color theme="0" tint="-0.499984740745262"/>
      </top>
      <bottom style="thin">
        <color theme="0" tint="-0.499984740745262"/>
      </bottom>
      <diagonal/>
    </border>
    <border>
      <left style="thick">
        <color theme="0" tint="-0.499984740745262"/>
      </left>
      <right style="medium">
        <color theme="0" tint="-0.499984740745262"/>
      </right>
      <top style="thin">
        <color theme="0" tint="-0.499984740745262"/>
      </top>
      <bottom style="thick">
        <color theme="0" tint="-0.499984740745262"/>
      </bottom>
      <diagonal/>
    </border>
    <border>
      <left style="thick">
        <color theme="0" tint="-0.499984740745262"/>
      </left>
      <right style="medium">
        <color theme="0" tint="-0.499984740745262"/>
      </right>
      <top style="thin">
        <color theme="0" tint="-0.499984740745262"/>
      </top>
      <bottom/>
      <diagonal/>
    </border>
    <border>
      <left style="thick">
        <color theme="0" tint="-0.499984740745262"/>
      </left>
      <right style="medium">
        <color theme="0" tint="-0.499984740745262"/>
      </right>
      <top/>
      <bottom style="thick">
        <color theme="0" tint="-0.499984740745262"/>
      </bottom>
      <diagonal/>
    </border>
    <border>
      <left style="thick">
        <color theme="0" tint="-0.499984740745262"/>
      </left>
      <right style="medium">
        <color theme="0" tint="-0.499984740745262"/>
      </right>
      <top/>
      <bottom style="thin">
        <color theme="0" tint="-0.499984740745262"/>
      </bottom>
      <diagonal/>
    </border>
    <border>
      <left/>
      <right style="thick">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ck">
        <color theme="0" tint="-0.499984740745262"/>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0" tint="-0.499984740745262"/>
      </top>
      <bottom/>
      <diagonal/>
    </border>
    <border>
      <left/>
      <right/>
      <top style="thin">
        <color theme="1" tint="0.34998626667073579"/>
      </top>
      <bottom/>
      <diagonal/>
    </border>
    <border>
      <left style="medium">
        <color theme="1" tint="0.34998626667073579"/>
      </left>
      <right style="thick">
        <color theme="1" tint="0.34998626667073579"/>
      </right>
      <top style="thin">
        <color theme="1" tint="0.34998626667073579"/>
      </top>
      <bottom style="thin">
        <color theme="1" tint="0.34998626667073579"/>
      </bottom>
      <diagonal/>
    </border>
    <border>
      <left/>
      <right style="thick">
        <color theme="1" tint="0.34998626667073579"/>
      </right>
      <top style="thin">
        <color theme="1" tint="0.34998626667073579"/>
      </top>
      <bottom style="thin">
        <color theme="1" tint="0.34998626667073579"/>
      </bottom>
      <diagonal/>
    </border>
    <border>
      <left/>
      <right/>
      <top/>
      <bottom style="thin">
        <color theme="0" tint="-0.499984740745262"/>
      </bottom>
      <diagonal/>
    </border>
    <border>
      <left style="thick">
        <color theme="0" tint="-0.499984740745262"/>
      </left>
      <right/>
      <top/>
      <bottom style="thin">
        <color theme="0" tint="-0.499984740745262"/>
      </bottom>
      <diagonal/>
    </border>
    <border>
      <left style="thick">
        <color theme="0" tint="-0.499984740745262"/>
      </left>
      <right style="thick">
        <color theme="0" tint="-0.499984740745262"/>
      </right>
      <top style="thin">
        <color theme="0" tint="-0.499984740745262"/>
      </top>
      <bottom/>
      <diagonal/>
    </border>
    <border>
      <left/>
      <right style="medium">
        <color theme="0" tint="-0.499984740745262"/>
      </right>
      <top style="thin">
        <color theme="0" tint="-0.499984740745262"/>
      </top>
      <bottom/>
      <diagonal/>
    </border>
    <border>
      <left/>
      <right style="medium">
        <color theme="0" tint="-0.499984740745262"/>
      </right>
      <top/>
      <bottom style="thick">
        <color theme="0" tint="-0.499984740745262"/>
      </bottom>
      <diagonal/>
    </border>
    <border>
      <left/>
      <right style="medium">
        <color theme="0" tint="-0.499984740745262"/>
      </right>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ck">
        <color theme="0" tint="-0.499984740745262"/>
      </right>
      <top/>
      <bottom style="thin">
        <color theme="0" tint="-0.499984740745262"/>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style="medium">
        <color theme="0" tint="-0.499984740745262"/>
      </left>
      <right style="thick">
        <color theme="0" tint="-0.499984740745262"/>
      </right>
      <top style="thick">
        <color theme="0" tint="-0.499984740745262"/>
      </top>
      <bottom style="thin">
        <color theme="0" tint="-0.499984740745262"/>
      </bottom>
      <diagonal/>
    </border>
    <border>
      <left style="medium">
        <color theme="0" tint="-0.499984740745262"/>
      </left>
      <right style="thick">
        <color theme="0" tint="-0.499984740745262"/>
      </right>
      <top/>
      <bottom style="thin">
        <color theme="0" tint="-0.499984740745262"/>
      </bottom>
      <diagonal/>
    </border>
    <border>
      <left style="medium">
        <color theme="0" tint="-0.499984740745262"/>
      </left>
      <right style="thick">
        <color theme="0" tint="-0.499984740745262"/>
      </right>
      <top style="thin">
        <color theme="0" tint="-0.499984740745262"/>
      </top>
      <bottom style="thick">
        <color theme="0" tint="-0.499984740745262"/>
      </bottom>
      <diagonal/>
    </border>
    <border>
      <left style="medium">
        <color theme="0" tint="-0.499984740745262"/>
      </left>
      <right/>
      <top style="thin">
        <color theme="0" tint="-0.499984740745262"/>
      </top>
      <bottom style="thin">
        <color theme="0" tint="-0.499984740745262"/>
      </bottom>
      <diagonal/>
    </border>
    <border>
      <left/>
      <right style="thick">
        <color theme="0" tint="-0.499984740745262"/>
      </right>
      <top/>
      <bottom style="thin">
        <color theme="0" tint="-0.499984740745262"/>
      </bottom>
      <diagonal/>
    </border>
    <border>
      <left style="thin">
        <color theme="0" tint="-0.499984740745262"/>
      </left>
      <right/>
      <top style="thick">
        <color theme="0" tint="-0.499984740745262"/>
      </top>
      <bottom/>
      <diagonal/>
    </border>
    <border>
      <left style="thin">
        <color theme="0" tint="-0.499984740745262"/>
      </left>
      <right style="thin">
        <color theme="0" tint="-0.499984740745262"/>
      </right>
      <top style="thin">
        <color theme="0" tint="-0.499984740745262"/>
      </top>
      <bottom/>
      <diagonal/>
    </border>
    <border>
      <left style="medium">
        <color theme="1" tint="0.34998626667073579"/>
      </left>
      <right/>
      <top style="thin">
        <color theme="1" tint="0.34998626667073579"/>
      </top>
      <bottom/>
      <diagonal/>
    </border>
    <border>
      <left style="medium">
        <color theme="1" tint="0.34998626667073579"/>
      </left>
      <right/>
      <top style="thin">
        <color theme="0" tint="-0.499984740745262"/>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0" tint="-0.499984740745262"/>
      </left>
      <right/>
      <top style="thick">
        <color theme="0" tint="-0.499984740745262"/>
      </top>
      <bottom style="thin">
        <color theme="0" tint="-0.499984740745262"/>
      </bottom>
      <diagonal/>
    </border>
    <border>
      <left style="thick">
        <color theme="0" tint="-0.499984740745262"/>
      </left>
      <right/>
      <top style="thick">
        <color theme="0" tint="-0.499984740745262"/>
      </top>
      <bottom style="thin">
        <color theme="0" tint="-0.499984740745262"/>
      </bottom>
      <diagonal/>
    </border>
    <border>
      <left/>
      <right style="medium">
        <color theme="0" tint="-0.499984740745262"/>
      </right>
      <top style="thick">
        <color theme="0" tint="-0.499984740745262"/>
      </top>
      <bottom style="thin">
        <color theme="0" tint="-0.499984740745262"/>
      </bottom>
      <diagonal/>
    </border>
    <border>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medium">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medium">
        <color theme="0" tint="-0.499984740745262"/>
      </right>
      <top style="thick">
        <color theme="0" tint="-0.499984740745262"/>
      </top>
      <bottom style="thin">
        <color theme="0" tint="-0.499984740745262"/>
      </bottom>
      <diagonal/>
    </border>
    <border>
      <left/>
      <right/>
      <top/>
      <bottom style="thick">
        <color theme="0" tint="-0.499984740745262"/>
      </bottom>
      <diagonal/>
    </border>
    <border>
      <left style="thick">
        <color theme="0" tint="-0.499984740745262"/>
      </left>
      <right/>
      <top/>
      <bottom style="thick">
        <color theme="0" tint="-0.499984740745262"/>
      </bottom>
      <diagonal/>
    </border>
    <border>
      <left style="medium">
        <color theme="0" tint="-0.499984740745262"/>
      </left>
      <right style="thick">
        <color theme="0" tint="-0.499984740745262"/>
      </right>
      <top/>
      <bottom style="thick">
        <color theme="0" tint="-0.499984740745262"/>
      </bottom>
      <diagonal/>
    </border>
    <border>
      <left style="thin">
        <color theme="0" tint="-0.499984740745262"/>
      </left>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
      <left style="thin">
        <color theme="0" tint="-0.499984740745262"/>
      </left>
      <right style="thin">
        <color theme="0" tint="-0.499984740745262"/>
      </right>
      <top/>
      <bottom style="thick">
        <color theme="0" tint="-0.499984740745262"/>
      </bottom>
      <diagonal/>
    </border>
    <border>
      <left/>
      <right/>
      <top style="thick">
        <color theme="0" tint="-0.499984740745262"/>
      </top>
      <bottom/>
      <diagonal/>
    </border>
    <border>
      <left style="thin">
        <color theme="0" tint="-0.499984740745262"/>
      </left>
      <right style="thin">
        <color theme="0" tint="-0.499984740745262"/>
      </right>
      <top style="thick">
        <color theme="0" tint="-0.499984740745262"/>
      </top>
      <bottom/>
      <diagonal/>
    </border>
    <border>
      <left style="thick">
        <color theme="0" tint="-0.499984740745262"/>
      </left>
      <right/>
      <top style="thin">
        <color theme="0" tint="-0.499984740745262"/>
      </top>
      <bottom style="thin">
        <color indexed="64"/>
      </bottom>
      <diagonal/>
    </border>
    <border>
      <left style="thick">
        <color theme="0" tint="-0.499984740745262"/>
      </left>
      <right/>
      <top style="thin">
        <color theme="0" tint="-0.499984740745262"/>
      </top>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right style="thick">
        <color theme="0" tint="-0.499984740745262"/>
      </right>
      <top style="thin">
        <color theme="0" tint="-0.499984740745262"/>
      </top>
      <bottom style="thin">
        <color indexed="64"/>
      </bottom>
      <diagonal/>
    </border>
  </borders>
  <cellStyleXfs count="5">
    <xf numFmtId="0" fontId="0" fillId="0" borderId="0"/>
    <xf numFmtId="9" fontId="1" fillId="0" borderId="0" applyFont="0" applyFill="0" applyBorder="0" applyAlignment="0" applyProtection="0"/>
    <xf numFmtId="5" fontId="3" fillId="0" borderId="0" applyFont="0" applyFill="0" applyBorder="0" applyAlignment="0" applyProtection="0"/>
    <xf numFmtId="44" fontId="1" fillId="0" borderId="0" applyFont="0" applyFill="0" applyBorder="0" applyAlignment="0" applyProtection="0"/>
    <xf numFmtId="0" fontId="30" fillId="0" borderId="0" applyNumberFormat="0" applyFill="0" applyBorder="0" applyAlignment="0" applyProtection="0"/>
  </cellStyleXfs>
  <cellXfs count="514">
    <xf numFmtId="0" fontId="0" fillId="0" borderId="0" xfId="0"/>
    <xf numFmtId="41" fontId="4" fillId="0" borderId="2" xfId="2" applyNumberFormat="1" applyFont="1" applyFill="1" applyBorder="1" applyProtection="1">
      <protection locked="0"/>
    </xf>
    <xf numFmtId="41" fontId="2" fillId="0" borderId="2" xfId="2" applyNumberFormat="1" applyFont="1" applyFill="1" applyBorder="1"/>
    <xf numFmtId="41" fontId="4" fillId="0" borderId="2" xfId="2" applyNumberFormat="1" applyFont="1" applyFill="1" applyBorder="1"/>
    <xf numFmtId="0" fontId="6" fillId="0" borderId="0" xfId="0" applyFont="1"/>
    <xf numFmtId="0" fontId="0" fillId="0" borderId="5" xfId="0" applyBorder="1" applyAlignment="1">
      <alignment vertical="center" wrapText="1"/>
    </xf>
    <xf numFmtId="10" fontId="0" fillId="0" borderId="6" xfId="0" applyNumberFormat="1" applyBorder="1" applyAlignment="1">
      <alignment horizontal="right" vertical="center" wrapText="1"/>
    </xf>
    <xf numFmtId="0" fontId="0" fillId="0" borderId="7" xfId="0" applyBorder="1" applyAlignment="1">
      <alignment vertical="center" wrapText="1"/>
    </xf>
    <xf numFmtId="10" fontId="0" fillId="0" borderId="7" xfId="0" applyNumberFormat="1" applyBorder="1" applyAlignment="1">
      <alignment horizontal="right" vertical="center" wrapText="1"/>
    </xf>
    <xf numFmtId="0" fontId="0" fillId="0" borderId="0" xfId="0" applyAlignment="1">
      <alignment vertical="center" wrapText="1"/>
    </xf>
    <xf numFmtId="9" fontId="0" fillId="0" borderId="0" xfId="0" applyNumberFormat="1" applyAlignment="1">
      <alignment horizontal="right" vertical="center" wrapText="1"/>
    </xf>
    <xf numFmtId="0" fontId="0" fillId="0" borderId="12" xfId="0" applyBorder="1" applyAlignment="1">
      <alignment vertical="center" wrapText="1"/>
    </xf>
    <xf numFmtId="0" fontId="8" fillId="0" borderId="7"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0" fillId="0" borderId="0" xfId="0" applyAlignment="1">
      <alignment wrapText="1"/>
    </xf>
    <xf numFmtId="5" fontId="4" fillId="0" borderId="0" xfId="2" applyFont="1" applyFill="1" applyBorder="1" applyAlignment="1" applyProtection="1">
      <alignment horizontal="center" wrapText="1"/>
      <protection locked="0"/>
    </xf>
    <xf numFmtId="41" fontId="0" fillId="0" borderId="0" xfId="0" applyNumberFormat="1"/>
    <xf numFmtId="41" fontId="8" fillId="0" borderId="0" xfId="0" applyNumberFormat="1" applyFont="1"/>
    <xf numFmtId="0" fontId="8" fillId="0" borderId="0" xfId="0" applyFont="1"/>
    <xf numFmtId="5" fontId="2" fillId="0" borderId="7" xfId="2" applyFont="1" applyFill="1" applyBorder="1" applyAlignment="1" applyProtection="1">
      <alignment horizontal="center" wrapText="1"/>
      <protection locked="0"/>
    </xf>
    <xf numFmtId="41" fontId="8" fillId="0" borderId="7" xfId="0" applyNumberFormat="1" applyFont="1" applyBorder="1"/>
    <xf numFmtId="0" fontId="11" fillId="0" borderId="0" xfId="0" applyFont="1"/>
    <xf numFmtId="0" fontId="2" fillId="3" borderId="4" xfId="0" applyFont="1" applyFill="1" applyBorder="1" applyAlignment="1">
      <alignment horizontal="left"/>
    </xf>
    <xf numFmtId="0" fontId="2" fillId="0" borderId="4" xfId="0" applyFont="1" applyBorder="1" applyAlignment="1">
      <alignment horizontal="left"/>
    </xf>
    <xf numFmtId="0" fontId="5" fillId="0" borderId="14" xfId="0" applyFont="1" applyBorder="1" applyProtection="1">
      <protection locked="0"/>
    </xf>
    <xf numFmtId="0" fontId="2" fillId="0" borderId="4" xfId="0" applyFont="1" applyBorder="1"/>
    <xf numFmtId="0" fontId="4" fillId="0" borderId="4" xfId="0" applyFont="1" applyBorder="1"/>
    <xf numFmtId="0" fontId="2" fillId="0" borderId="4" xfId="0" applyFont="1" applyBorder="1" applyProtection="1">
      <protection locked="0"/>
    </xf>
    <xf numFmtId="0" fontId="2" fillId="0" borderId="2" xfId="0" applyFont="1" applyBorder="1" applyAlignment="1">
      <alignment horizontal="center"/>
    </xf>
    <xf numFmtId="5" fontId="2" fillId="0" borderId="2" xfId="2" applyFont="1" applyFill="1" applyBorder="1" applyAlignment="1" applyProtection="1">
      <alignment horizontal="center"/>
      <protection locked="0"/>
    </xf>
    <xf numFmtId="5" fontId="2" fillId="0" borderId="2" xfId="2" applyFont="1" applyFill="1" applyBorder="1" applyAlignment="1">
      <alignment horizontal="center"/>
    </xf>
    <xf numFmtId="5" fontId="4" fillId="0" borderId="2" xfId="2" applyFont="1" applyFill="1" applyBorder="1"/>
    <xf numFmtId="41" fontId="4" fillId="0" borderId="13" xfId="2" applyNumberFormat="1" applyFont="1" applyFill="1" applyBorder="1" applyProtection="1">
      <protection locked="0"/>
    </xf>
    <xf numFmtId="41" fontId="4" fillId="0" borderId="18" xfId="2" applyNumberFormat="1" applyFont="1" applyFill="1" applyBorder="1" applyProtection="1">
      <protection locked="0"/>
    </xf>
    <xf numFmtId="41" fontId="4" fillId="0" borderId="2" xfId="2" applyNumberFormat="1" applyFont="1" applyFill="1" applyBorder="1" applyProtection="1"/>
    <xf numFmtId="9" fontId="4" fillId="0" borderId="2" xfId="1" applyFont="1" applyFill="1" applyBorder="1" applyProtection="1"/>
    <xf numFmtId="5" fontId="4" fillId="0" borderId="2" xfId="2" applyFont="1" applyFill="1" applyBorder="1" applyProtection="1"/>
    <xf numFmtId="41" fontId="4" fillId="0" borderId="19" xfId="2" applyNumberFormat="1" applyFont="1" applyFill="1" applyBorder="1"/>
    <xf numFmtId="5" fontId="2" fillId="0" borderId="19" xfId="2" applyFont="1" applyFill="1" applyBorder="1" applyAlignment="1" applyProtection="1">
      <alignment horizontal="center"/>
      <protection locked="0"/>
    </xf>
    <xf numFmtId="5" fontId="2" fillId="0" borderId="19" xfId="2" applyFont="1" applyFill="1" applyBorder="1" applyAlignment="1">
      <alignment horizontal="center"/>
    </xf>
    <xf numFmtId="41" fontId="4" fillId="0" borderId="19" xfId="2" applyNumberFormat="1" applyFont="1" applyFill="1" applyBorder="1" applyProtection="1">
      <protection locked="0"/>
    </xf>
    <xf numFmtId="41" fontId="2" fillId="0" borderId="19" xfId="2" applyNumberFormat="1" applyFont="1" applyFill="1" applyBorder="1"/>
    <xf numFmtId="5" fontId="4" fillId="0" borderId="19" xfId="2" applyFont="1" applyFill="1" applyBorder="1"/>
    <xf numFmtId="41" fontId="4" fillId="0" borderId="22" xfId="2" applyNumberFormat="1" applyFont="1" applyFill="1" applyBorder="1" applyProtection="1">
      <protection locked="0"/>
    </xf>
    <xf numFmtId="41" fontId="4" fillId="0" borderId="19" xfId="2" applyNumberFormat="1" applyFont="1" applyFill="1" applyBorder="1" applyProtection="1"/>
    <xf numFmtId="9" fontId="4" fillId="0" borderId="19" xfId="1" applyFont="1" applyFill="1" applyBorder="1" applyProtection="1"/>
    <xf numFmtId="5" fontId="4" fillId="0" borderId="19" xfId="2" applyFont="1" applyFill="1" applyBorder="1" applyProtection="1"/>
    <xf numFmtId="0" fontId="2" fillId="0" borderId="4" xfId="0" applyFont="1" applyBorder="1" applyAlignment="1">
      <alignment horizontal="center"/>
    </xf>
    <xf numFmtId="5" fontId="2" fillId="0" borderId="4" xfId="2" applyFont="1" applyFill="1" applyBorder="1" applyAlignment="1">
      <alignment horizontal="center"/>
    </xf>
    <xf numFmtId="41" fontId="4" fillId="0" borderId="25" xfId="2" applyNumberFormat="1" applyFont="1" applyFill="1" applyBorder="1" applyProtection="1">
      <protection locked="0"/>
    </xf>
    <xf numFmtId="41" fontId="4" fillId="0" borderId="27" xfId="2" applyNumberFormat="1" applyFont="1" applyFill="1" applyBorder="1" applyProtection="1">
      <protection locked="0"/>
    </xf>
    <xf numFmtId="41" fontId="4" fillId="0" borderId="4" xfId="0" applyNumberFormat="1" applyFont="1" applyBorder="1"/>
    <xf numFmtId="41" fontId="4" fillId="0" borderId="28" xfId="0" applyNumberFormat="1" applyFont="1" applyBorder="1"/>
    <xf numFmtId="0" fontId="2" fillId="0" borderId="28" xfId="0" applyFont="1" applyBorder="1" applyAlignment="1">
      <alignment horizontal="center"/>
    </xf>
    <xf numFmtId="5" fontId="2" fillId="0" borderId="28" xfId="2" applyFont="1" applyFill="1" applyBorder="1" applyAlignment="1">
      <alignment horizontal="center"/>
    </xf>
    <xf numFmtId="0" fontId="2" fillId="3" borderId="14" xfId="0" applyFont="1" applyFill="1" applyBorder="1" applyProtection="1">
      <protection locked="0"/>
    </xf>
    <xf numFmtId="0" fontId="2" fillId="3" borderId="4" xfId="0" applyFont="1" applyFill="1" applyBorder="1"/>
    <xf numFmtId="0" fontId="4" fillId="3" borderId="4" xfId="0" applyFont="1" applyFill="1" applyBorder="1"/>
    <xf numFmtId="41" fontId="2" fillId="0" borderId="2" xfId="2" applyNumberFormat="1" applyFont="1" applyFill="1" applyBorder="1" applyProtection="1"/>
    <xf numFmtId="41" fontId="4" fillId="0" borderId="19" xfId="2" applyNumberFormat="1" applyFont="1" applyFill="1" applyBorder="1" applyAlignment="1" applyProtection="1">
      <alignment horizontal="center"/>
      <protection locked="0"/>
    </xf>
    <xf numFmtId="41" fontId="4" fillId="0" borderId="25" xfId="2" applyNumberFormat="1" applyFont="1" applyFill="1" applyBorder="1"/>
    <xf numFmtId="41" fontId="2" fillId="0" borderId="19" xfId="2" applyNumberFormat="1" applyFont="1" applyFill="1" applyBorder="1" applyProtection="1"/>
    <xf numFmtId="41" fontId="2" fillId="0" borderId="2" xfId="2" applyNumberFormat="1" applyFont="1" applyFill="1" applyBorder="1" applyAlignment="1">
      <alignment horizontal="center"/>
    </xf>
    <xf numFmtId="0" fontId="2" fillId="0" borderId="2" xfId="2" applyNumberFormat="1" applyFont="1" applyFill="1" applyBorder="1" applyAlignment="1">
      <alignment horizontal="center"/>
    </xf>
    <xf numFmtId="41" fontId="4" fillId="0" borderId="2" xfId="2" applyNumberFormat="1" applyFont="1" applyFill="1" applyBorder="1" applyAlignment="1">
      <alignment horizontal="center"/>
    </xf>
    <xf numFmtId="164" fontId="4" fillId="0" borderId="2" xfId="2" applyNumberFormat="1" applyFont="1" applyFill="1" applyBorder="1" applyAlignment="1">
      <alignment horizontal="center"/>
    </xf>
    <xf numFmtId="41" fontId="2" fillId="0" borderId="4" xfId="2" applyNumberFormat="1" applyFont="1" applyFill="1" applyBorder="1" applyAlignment="1">
      <alignment horizontal="center"/>
    </xf>
    <xf numFmtId="0" fontId="2" fillId="0" borderId="4" xfId="2" applyNumberFormat="1" applyFont="1" applyFill="1" applyBorder="1" applyAlignment="1">
      <alignment horizontal="center"/>
    </xf>
    <xf numFmtId="41" fontId="2" fillId="0" borderId="28" xfId="2" applyNumberFormat="1" applyFont="1" applyFill="1" applyBorder="1" applyAlignment="1">
      <alignment horizontal="center"/>
    </xf>
    <xf numFmtId="0" fontId="2" fillId="0" borderId="28" xfId="2" applyNumberFormat="1" applyFont="1" applyFill="1" applyBorder="1" applyAlignment="1">
      <alignment horizontal="center"/>
    </xf>
    <xf numFmtId="41" fontId="4" fillId="0" borderId="3" xfId="2" applyNumberFormat="1" applyFont="1" applyFill="1" applyBorder="1"/>
    <xf numFmtId="0" fontId="2" fillId="0" borderId="3" xfId="0" applyFont="1" applyBorder="1" applyAlignment="1">
      <alignment horizontal="center"/>
    </xf>
    <xf numFmtId="5" fontId="2" fillId="0" borderId="3" xfId="2" applyFont="1" applyFill="1" applyBorder="1" applyAlignment="1">
      <alignment horizontal="center"/>
    </xf>
    <xf numFmtId="41" fontId="2" fillId="0" borderId="3" xfId="2" applyNumberFormat="1" applyFont="1" applyFill="1" applyBorder="1" applyAlignment="1">
      <alignment horizontal="center"/>
    </xf>
    <xf numFmtId="0" fontId="2" fillId="0" borderId="3" xfId="2" applyNumberFormat="1" applyFont="1" applyFill="1" applyBorder="1" applyAlignment="1">
      <alignment horizontal="center"/>
    </xf>
    <xf numFmtId="41" fontId="4" fillId="0" borderId="3" xfId="2" applyNumberFormat="1" applyFont="1" applyFill="1" applyBorder="1" applyAlignment="1">
      <alignment horizontal="center"/>
    </xf>
    <xf numFmtId="164" fontId="4" fillId="0" borderId="3" xfId="2" applyNumberFormat="1" applyFont="1" applyFill="1" applyBorder="1" applyAlignment="1">
      <alignment horizontal="center"/>
    </xf>
    <xf numFmtId="164" fontId="4" fillId="0" borderId="19" xfId="2" applyNumberFormat="1" applyFont="1" applyFill="1" applyBorder="1" applyProtection="1">
      <protection locked="0"/>
    </xf>
    <xf numFmtId="0" fontId="2" fillId="0" borderId="15" xfId="0" applyFont="1" applyBorder="1"/>
    <xf numFmtId="0" fontId="4" fillId="3" borderId="15" xfId="0" applyFont="1" applyFill="1" applyBorder="1"/>
    <xf numFmtId="0" fontId="2" fillId="3" borderId="14" xfId="0" applyFont="1" applyFill="1" applyBorder="1" applyAlignment="1">
      <alignment horizontal="left"/>
    </xf>
    <xf numFmtId="0" fontId="4" fillId="3" borderId="15" xfId="0" applyFont="1" applyFill="1" applyBorder="1" applyAlignment="1">
      <alignment horizontal="left"/>
    </xf>
    <xf numFmtId="0" fontId="4" fillId="3" borderId="15" xfId="0" applyFont="1" applyFill="1" applyBorder="1" applyAlignment="1">
      <alignment vertical="top"/>
    </xf>
    <xf numFmtId="0" fontId="13" fillId="3" borderId="15" xfId="0" applyFont="1" applyFill="1" applyBorder="1"/>
    <xf numFmtId="41" fontId="4" fillId="3" borderId="22" xfId="2" applyNumberFormat="1" applyFont="1" applyFill="1" applyBorder="1" applyProtection="1"/>
    <xf numFmtId="41" fontId="4" fillId="3" borderId="44" xfId="3" applyNumberFormat="1" applyFont="1" applyFill="1" applyBorder="1" applyProtection="1"/>
    <xf numFmtId="41" fontId="4" fillId="3" borderId="41" xfId="3" applyNumberFormat="1" applyFont="1" applyFill="1" applyBorder="1" applyProtection="1"/>
    <xf numFmtId="0" fontId="16" fillId="0" borderId="0" xfId="0" applyFont="1"/>
    <xf numFmtId="165" fontId="6" fillId="0" borderId="32" xfId="0" applyNumberFormat="1" applyFont="1" applyBorder="1" applyProtection="1">
      <protection locked="0"/>
    </xf>
    <xf numFmtId="41" fontId="6" fillId="3" borderId="33" xfId="0" applyNumberFormat="1" applyFont="1" applyFill="1" applyBorder="1"/>
    <xf numFmtId="165" fontId="6" fillId="0" borderId="17" xfId="0" applyNumberFormat="1" applyFont="1" applyBorder="1" applyProtection="1">
      <protection locked="0"/>
    </xf>
    <xf numFmtId="165" fontId="6" fillId="0" borderId="1" xfId="0" applyNumberFormat="1" applyFont="1" applyBorder="1" applyProtection="1">
      <protection locked="0"/>
    </xf>
    <xf numFmtId="165" fontId="6" fillId="0" borderId="38" xfId="0" applyNumberFormat="1" applyFont="1" applyBorder="1" applyProtection="1">
      <protection locked="0"/>
    </xf>
    <xf numFmtId="165" fontId="6" fillId="0" borderId="35" xfId="0" applyNumberFormat="1" applyFont="1" applyBorder="1" applyProtection="1">
      <protection locked="0"/>
    </xf>
    <xf numFmtId="41" fontId="6" fillId="3" borderId="36" xfId="0" applyNumberFormat="1" applyFont="1" applyFill="1" applyBorder="1"/>
    <xf numFmtId="0" fontId="17" fillId="0" borderId="4" xfId="0" applyFont="1" applyBorder="1" applyProtection="1">
      <protection locked="0"/>
    </xf>
    <xf numFmtId="0" fontId="17" fillId="0" borderId="14" xfId="0" applyFont="1" applyBorder="1" applyProtection="1">
      <protection locked="0"/>
    </xf>
    <xf numFmtId="0" fontId="13" fillId="3" borderId="15" xfId="0" applyFont="1" applyFill="1" applyBorder="1" applyAlignment="1">
      <alignment horizontal="left"/>
    </xf>
    <xf numFmtId="0" fontId="13" fillId="3" borderId="15" xfId="0" applyFont="1" applyFill="1" applyBorder="1" applyAlignment="1">
      <alignment vertical="top"/>
    </xf>
    <xf numFmtId="0" fontId="13" fillId="3" borderId="4" xfId="0" applyFont="1" applyFill="1" applyBorder="1" applyAlignment="1">
      <alignment horizontal="left"/>
    </xf>
    <xf numFmtId="0" fontId="14" fillId="3" borderId="4" xfId="0" applyFont="1" applyFill="1" applyBorder="1" applyAlignment="1">
      <alignment horizontal="left"/>
    </xf>
    <xf numFmtId="10" fontId="0" fillId="0" borderId="0" xfId="0" applyNumberFormat="1" applyAlignment="1">
      <alignment horizontal="right" vertical="center" wrapText="1"/>
    </xf>
    <xf numFmtId="165" fontId="6" fillId="4" borderId="32" xfId="0" applyNumberFormat="1" applyFont="1" applyFill="1" applyBorder="1" applyProtection="1">
      <protection locked="0"/>
    </xf>
    <xf numFmtId="165" fontId="6" fillId="4" borderId="30" xfId="0" applyNumberFormat="1" applyFont="1" applyFill="1" applyBorder="1" applyProtection="1">
      <protection locked="0"/>
    </xf>
    <xf numFmtId="165" fontId="6" fillId="4" borderId="1" xfId="0" applyNumberFormat="1" applyFont="1" applyFill="1" applyBorder="1" applyProtection="1">
      <protection locked="0"/>
    </xf>
    <xf numFmtId="165" fontId="6" fillId="4" borderId="37" xfId="0" applyNumberFormat="1" applyFont="1" applyFill="1" applyBorder="1" applyProtection="1">
      <protection locked="0"/>
    </xf>
    <xf numFmtId="165" fontId="6" fillId="4" borderId="35" xfId="0" applyNumberFormat="1" applyFont="1" applyFill="1" applyBorder="1" applyProtection="1">
      <protection locked="0"/>
    </xf>
    <xf numFmtId="41" fontId="6" fillId="5" borderId="33" xfId="0" applyNumberFormat="1" applyFont="1" applyFill="1" applyBorder="1"/>
    <xf numFmtId="41" fontId="6" fillId="5" borderId="36" xfId="0" applyNumberFormat="1" applyFont="1" applyFill="1" applyBorder="1"/>
    <xf numFmtId="41" fontId="4" fillId="3" borderId="17" xfId="0" applyNumberFormat="1" applyFont="1" applyFill="1" applyBorder="1"/>
    <xf numFmtId="41" fontId="4" fillId="3" borderId="26" xfId="0" applyNumberFormat="1" applyFont="1" applyFill="1" applyBorder="1"/>
    <xf numFmtId="0" fontId="2" fillId="0" borderId="19" xfId="0" applyFont="1" applyBorder="1" applyAlignment="1">
      <alignment horizontal="center"/>
    </xf>
    <xf numFmtId="41" fontId="4" fillId="0" borderId="2" xfId="2" applyNumberFormat="1" applyFont="1" applyFill="1" applyBorder="1" applyAlignment="1" applyProtection="1">
      <alignment horizontal="center"/>
      <protection locked="0"/>
    </xf>
    <xf numFmtId="41" fontId="4" fillId="0" borderId="2" xfId="0" applyNumberFormat="1" applyFont="1" applyBorder="1" applyProtection="1">
      <protection locked="0"/>
    </xf>
    <xf numFmtId="41" fontId="4" fillId="0" borderId="19" xfId="0" applyNumberFormat="1" applyFont="1" applyBorder="1" applyProtection="1">
      <protection locked="0"/>
    </xf>
    <xf numFmtId="5" fontId="4" fillId="0" borderId="25" xfId="2" applyFont="1" applyFill="1" applyBorder="1"/>
    <xf numFmtId="0" fontId="5" fillId="0" borderId="14" xfId="0" applyFont="1" applyBorder="1"/>
    <xf numFmtId="5" fontId="2" fillId="0" borderId="19" xfId="2" applyFont="1" applyFill="1" applyBorder="1" applyAlignment="1" applyProtection="1">
      <alignment horizontal="center"/>
    </xf>
    <xf numFmtId="5" fontId="2" fillId="0" borderId="2" xfId="2" applyFont="1" applyFill="1" applyBorder="1" applyAlignment="1" applyProtection="1">
      <alignment horizontal="center"/>
    </xf>
    <xf numFmtId="5" fontId="4" fillId="0" borderId="25" xfId="2" applyFont="1" applyFill="1" applyBorder="1" applyProtection="1"/>
    <xf numFmtId="41" fontId="4" fillId="0" borderId="17" xfId="0" applyNumberFormat="1" applyFont="1" applyBorder="1" applyProtection="1">
      <protection locked="0"/>
    </xf>
    <xf numFmtId="41" fontId="4" fillId="0" borderId="26" xfId="0" applyNumberFormat="1" applyFont="1" applyBorder="1" applyProtection="1">
      <protection locked="0"/>
    </xf>
    <xf numFmtId="41" fontId="2" fillId="3" borderId="19" xfId="2" applyNumberFormat="1" applyFont="1" applyFill="1" applyBorder="1" applyProtection="1"/>
    <xf numFmtId="41" fontId="2" fillId="3" borderId="2" xfId="2" applyNumberFormat="1" applyFont="1" applyFill="1" applyBorder="1" applyProtection="1"/>
    <xf numFmtId="164" fontId="4" fillId="0" borderId="25" xfId="1" applyNumberFormat="1" applyFont="1" applyFill="1" applyBorder="1" applyProtection="1">
      <protection locked="0"/>
    </xf>
    <xf numFmtId="0" fontId="0" fillId="3" borderId="48" xfId="0" applyFill="1" applyBorder="1"/>
    <xf numFmtId="41" fontId="4" fillId="0" borderId="51" xfId="0" applyNumberFormat="1" applyFont="1" applyBorder="1"/>
    <xf numFmtId="0" fontId="2" fillId="0" borderId="51" xfId="0" applyFont="1" applyBorder="1" applyAlignment="1">
      <alignment horizontal="center"/>
    </xf>
    <xf numFmtId="5" fontId="2" fillId="0" borderId="51" xfId="2" applyFont="1" applyFill="1" applyBorder="1" applyAlignment="1">
      <alignment horizontal="center"/>
    </xf>
    <xf numFmtId="41" fontId="2" fillId="0" borderId="51" xfId="2" applyNumberFormat="1" applyFont="1" applyFill="1" applyBorder="1" applyAlignment="1">
      <alignment horizontal="center"/>
    </xf>
    <xf numFmtId="0" fontId="2" fillId="0" borderId="51" xfId="2" applyNumberFormat="1" applyFont="1" applyFill="1" applyBorder="1" applyAlignment="1">
      <alignment horizontal="center"/>
    </xf>
    <xf numFmtId="41" fontId="4" fillId="0" borderId="50" xfId="0" applyNumberFormat="1" applyFont="1" applyBorder="1"/>
    <xf numFmtId="0" fontId="2" fillId="0" borderId="50" xfId="0" applyFont="1" applyBorder="1" applyAlignment="1">
      <alignment horizontal="center"/>
    </xf>
    <xf numFmtId="5" fontId="2" fillId="0" borderId="50" xfId="2" applyFont="1" applyFill="1" applyBorder="1" applyAlignment="1">
      <alignment horizontal="center"/>
    </xf>
    <xf numFmtId="41" fontId="2" fillId="0" borderId="50" xfId="2" applyNumberFormat="1" applyFont="1" applyFill="1" applyBorder="1" applyAlignment="1">
      <alignment horizontal="center"/>
    </xf>
    <xf numFmtId="0" fontId="2" fillId="0" borderId="50" xfId="2" applyNumberFormat="1" applyFont="1" applyFill="1" applyBorder="1" applyAlignment="1">
      <alignment horizontal="center"/>
    </xf>
    <xf numFmtId="0" fontId="15" fillId="0" borderId="15" xfId="0" applyFont="1" applyBorder="1" applyProtection="1">
      <protection locked="0"/>
    </xf>
    <xf numFmtId="41" fontId="4" fillId="0" borderId="58" xfId="3" applyNumberFormat="1" applyFont="1" applyBorder="1" applyProtection="1">
      <protection locked="0"/>
    </xf>
    <xf numFmtId="41" fontId="6" fillId="0" borderId="58" xfId="3" applyNumberFormat="1" applyFont="1" applyBorder="1" applyProtection="1">
      <protection locked="0"/>
    </xf>
    <xf numFmtId="41" fontId="6" fillId="0" borderId="59" xfId="3" applyNumberFormat="1" applyFont="1" applyBorder="1" applyProtection="1">
      <protection locked="0"/>
    </xf>
    <xf numFmtId="41" fontId="2" fillId="0" borderId="22" xfId="2" applyNumberFormat="1" applyFont="1" applyFill="1" applyBorder="1"/>
    <xf numFmtId="41" fontId="2" fillId="0" borderId="3" xfId="2" applyNumberFormat="1" applyFont="1" applyFill="1" applyBorder="1"/>
    <xf numFmtId="41" fontId="4" fillId="3" borderId="57" xfId="3" applyNumberFormat="1" applyFont="1" applyFill="1" applyBorder="1" applyProtection="1"/>
    <xf numFmtId="0" fontId="6" fillId="3" borderId="15" xfId="0" applyFont="1" applyFill="1" applyBorder="1"/>
    <xf numFmtId="0" fontId="6" fillId="0" borderId="58" xfId="0" applyFont="1" applyBorder="1"/>
    <xf numFmtId="0" fontId="2" fillId="0" borderId="40" xfId="0" applyFont="1" applyBorder="1"/>
    <xf numFmtId="0" fontId="2" fillId="0" borderId="60" xfId="0" applyFont="1" applyBorder="1" applyAlignment="1">
      <alignment horizontal="center" vertical="center"/>
    </xf>
    <xf numFmtId="0" fontId="4" fillId="0" borderId="60" xfId="0" applyFont="1" applyBorder="1" applyAlignment="1">
      <alignment horizontal="center" vertical="center" wrapText="1"/>
    </xf>
    <xf numFmtId="9" fontId="4" fillId="0" borderId="61" xfId="0" applyNumberFormat="1" applyFont="1" applyBorder="1" applyProtection="1">
      <protection locked="0"/>
    </xf>
    <xf numFmtId="1" fontId="4" fillId="0" borderId="61" xfId="0" applyNumberFormat="1" applyFont="1" applyBorder="1" applyAlignment="1" applyProtection="1">
      <alignment horizontal="center" vertical="center"/>
      <protection locked="0"/>
    </xf>
    <xf numFmtId="9" fontId="4" fillId="0" borderId="53" xfId="0" applyNumberFormat="1" applyFont="1" applyBorder="1" applyAlignment="1">
      <alignment horizontal="center" vertical="center"/>
    </xf>
    <xf numFmtId="9" fontId="4" fillId="0" borderId="62" xfId="0" applyNumberFormat="1" applyFont="1" applyBorder="1" applyProtection="1">
      <protection locked="0"/>
    </xf>
    <xf numFmtId="1" fontId="4" fillId="0" borderId="62" xfId="0" applyNumberFormat="1" applyFont="1" applyBorder="1" applyAlignment="1" applyProtection="1">
      <alignment horizontal="center" vertical="center"/>
      <protection locked="0"/>
    </xf>
    <xf numFmtId="0" fontId="4" fillId="0" borderId="0" xfId="0" applyFont="1"/>
    <xf numFmtId="41" fontId="4" fillId="3" borderId="33" xfId="0" applyNumberFormat="1" applyFont="1" applyFill="1" applyBorder="1"/>
    <xf numFmtId="41" fontId="4" fillId="5" borderId="34" xfId="0" applyNumberFormat="1" applyFont="1" applyFill="1" applyBorder="1"/>
    <xf numFmtId="41" fontId="4" fillId="5" borderId="31" xfId="0" applyNumberFormat="1" applyFont="1" applyFill="1" applyBorder="1"/>
    <xf numFmtId="0" fontId="6" fillId="0" borderId="38" xfId="0" applyFont="1" applyBorder="1" applyAlignment="1">
      <alignment horizontal="center" vertical="center" wrapText="1"/>
    </xf>
    <xf numFmtId="0" fontId="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2" fillId="0" borderId="36" xfId="0" applyFont="1" applyBorder="1" applyAlignment="1">
      <alignment horizontal="center" vertical="center" wrapText="1"/>
    </xf>
    <xf numFmtId="0" fontId="6" fillId="4" borderId="37"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16" fillId="0" borderId="59" xfId="0" applyFont="1" applyBorder="1" applyAlignment="1">
      <alignment horizontal="center" vertical="center" wrapText="1"/>
    </xf>
    <xf numFmtId="0" fontId="16" fillId="0" borderId="0" xfId="0" applyFont="1" applyAlignment="1">
      <alignment horizontal="center" vertical="center" wrapText="1"/>
    </xf>
    <xf numFmtId="0" fontId="2" fillId="0" borderId="39" xfId="0" applyFont="1" applyBorder="1" applyAlignment="1">
      <alignment horizontal="center" wrapText="1"/>
    </xf>
    <xf numFmtId="0" fontId="2" fillId="5" borderId="36" xfId="0" applyFont="1" applyFill="1" applyBorder="1" applyAlignment="1">
      <alignment horizontal="center" vertical="center" wrapText="1"/>
    </xf>
    <xf numFmtId="41" fontId="4" fillId="5" borderId="33" xfId="0" applyNumberFormat="1" applyFont="1" applyFill="1" applyBorder="1"/>
    <xf numFmtId="0" fontId="4" fillId="0" borderId="0" xfId="0" applyFont="1" applyAlignment="1">
      <alignment horizontal="center"/>
    </xf>
    <xf numFmtId="41" fontId="4" fillId="3" borderId="46" xfId="0" applyNumberFormat="1" applyFont="1" applyFill="1" applyBorder="1"/>
    <xf numFmtId="10" fontId="4" fillId="0" borderId="63" xfId="0" applyNumberFormat="1" applyFont="1" applyBorder="1" applyAlignment="1" applyProtection="1">
      <alignment horizontal="center"/>
      <protection locked="0"/>
    </xf>
    <xf numFmtId="10" fontId="4" fillId="0" borderId="64" xfId="0" applyNumberFormat="1" applyFont="1" applyBorder="1" applyAlignment="1" applyProtection="1">
      <alignment horizontal="center"/>
      <protection locked="0"/>
    </xf>
    <xf numFmtId="10" fontId="4" fillId="0" borderId="65" xfId="0" applyNumberFormat="1" applyFont="1" applyBorder="1" applyAlignment="1" applyProtection="1">
      <alignment horizontal="center"/>
      <protection locked="0"/>
    </xf>
    <xf numFmtId="41" fontId="6" fillId="5" borderId="68" xfId="0" applyNumberFormat="1" applyFont="1" applyFill="1" applyBorder="1"/>
    <xf numFmtId="41" fontId="6" fillId="5" borderId="69" xfId="0" applyNumberFormat="1" applyFont="1" applyFill="1" applyBorder="1"/>
    <xf numFmtId="0" fontId="8" fillId="0" borderId="0" xfId="0" applyFont="1" applyAlignment="1">
      <alignment vertical="top" wrapText="1"/>
    </xf>
    <xf numFmtId="0" fontId="0" fillId="7" borderId="0" xfId="0" applyFill="1" applyAlignment="1">
      <alignment vertical="top" wrapText="1"/>
    </xf>
    <xf numFmtId="0" fontId="0" fillId="0" borderId="0" xfId="0" applyAlignment="1">
      <alignment vertical="top" wrapText="1"/>
    </xf>
    <xf numFmtId="0" fontId="0" fillId="6" borderId="0" xfId="0" applyFill="1" applyAlignment="1">
      <alignment vertical="top" wrapText="1"/>
    </xf>
    <xf numFmtId="0" fontId="23" fillId="0" borderId="0" xfId="0" applyFont="1" applyAlignment="1">
      <alignment vertical="top" wrapText="1"/>
    </xf>
    <xf numFmtId="41" fontId="6" fillId="5" borderId="35" xfId="0" applyNumberFormat="1" applyFont="1" applyFill="1" applyBorder="1"/>
    <xf numFmtId="41" fontId="4" fillId="0" borderId="70" xfId="2" applyNumberFormat="1" applyFont="1" applyFill="1" applyBorder="1" applyProtection="1">
      <protection locked="0"/>
    </xf>
    <xf numFmtId="164" fontId="4" fillId="0" borderId="70" xfId="1" applyNumberFormat="1" applyFont="1" applyFill="1" applyBorder="1" applyProtection="1">
      <protection locked="0"/>
    </xf>
    <xf numFmtId="41" fontId="4" fillId="0" borderId="70" xfId="2" applyNumberFormat="1" applyFont="1" applyFill="1" applyBorder="1"/>
    <xf numFmtId="0" fontId="0" fillId="3" borderId="71" xfId="0" applyFill="1" applyBorder="1"/>
    <xf numFmtId="41" fontId="4" fillId="0" borderId="3" xfId="2" applyNumberFormat="1" applyFont="1" applyFill="1" applyBorder="1" applyProtection="1">
      <protection locked="0"/>
    </xf>
    <xf numFmtId="164" fontId="4" fillId="0" borderId="3" xfId="2" applyNumberFormat="1" applyFont="1" applyFill="1" applyBorder="1" applyProtection="1">
      <protection locked="0"/>
    </xf>
    <xf numFmtId="41" fontId="4" fillId="0" borderId="49" xfId="2" applyNumberFormat="1" applyFont="1" applyFill="1" applyBorder="1"/>
    <xf numFmtId="5" fontId="4" fillId="0" borderId="49" xfId="2" applyFont="1" applyFill="1" applyBorder="1"/>
    <xf numFmtId="164" fontId="4" fillId="0" borderId="22" xfId="2" applyNumberFormat="1" applyFont="1" applyFill="1" applyBorder="1" applyProtection="1">
      <protection locked="0"/>
    </xf>
    <xf numFmtId="5" fontId="4" fillId="0" borderId="70" xfId="2" applyFont="1" applyFill="1" applyBorder="1"/>
    <xf numFmtId="41" fontId="16" fillId="3" borderId="19" xfId="0" applyNumberFormat="1" applyFont="1" applyFill="1" applyBorder="1"/>
    <xf numFmtId="41" fontId="16" fillId="3" borderId="22" xfId="0" applyNumberFormat="1" applyFont="1" applyFill="1" applyBorder="1"/>
    <xf numFmtId="0" fontId="24" fillId="0" borderId="0" xfId="0" applyFont="1" applyAlignment="1">
      <alignment vertical="top" wrapText="1"/>
    </xf>
    <xf numFmtId="41" fontId="16" fillId="0" borderId="75" xfId="3" applyNumberFormat="1" applyFont="1" applyBorder="1" applyProtection="1"/>
    <xf numFmtId="41" fontId="16" fillId="5" borderId="75" xfId="3" applyNumberFormat="1" applyFont="1" applyFill="1" applyBorder="1" applyProtection="1"/>
    <xf numFmtId="41" fontId="16" fillId="0" borderId="76" xfId="3" applyNumberFormat="1" applyFont="1" applyBorder="1" applyProtection="1"/>
    <xf numFmtId="41" fontId="16" fillId="5" borderId="76" xfId="3" applyNumberFormat="1" applyFont="1" applyFill="1" applyBorder="1" applyProtection="1"/>
    <xf numFmtId="41" fontId="16" fillId="0" borderId="62" xfId="3" applyNumberFormat="1" applyFont="1" applyBorder="1" applyProtection="1"/>
    <xf numFmtId="41" fontId="16" fillId="5" borderId="62" xfId="3" applyNumberFormat="1" applyFont="1" applyFill="1" applyBorder="1" applyProtection="1"/>
    <xf numFmtId="41" fontId="27" fillId="0" borderId="20" xfId="2" applyNumberFormat="1" applyFont="1" applyFill="1" applyBorder="1"/>
    <xf numFmtId="0" fontId="28" fillId="0" borderId="20" xfId="0" applyFont="1" applyBorder="1" applyAlignment="1">
      <alignment horizontal="center"/>
    </xf>
    <xf numFmtId="5" fontId="28" fillId="0" borderId="20" xfId="2" applyFont="1" applyFill="1" applyBorder="1" applyAlignment="1" applyProtection="1">
      <alignment horizontal="center"/>
      <protection locked="0"/>
    </xf>
    <xf numFmtId="5" fontId="28" fillId="0" borderId="20" xfId="2" applyFont="1" applyFill="1" applyBorder="1" applyAlignment="1">
      <alignment horizontal="center"/>
    </xf>
    <xf numFmtId="41" fontId="27" fillId="0" borderId="20" xfId="2" applyNumberFormat="1" applyFont="1" applyFill="1" applyBorder="1" applyProtection="1"/>
    <xf numFmtId="41" fontId="28" fillId="0" borderId="20" xfId="2" applyNumberFormat="1" applyFont="1" applyFill="1" applyBorder="1"/>
    <xf numFmtId="5" fontId="27" fillId="0" borderId="20" xfId="2" applyFont="1" applyFill="1" applyBorder="1"/>
    <xf numFmtId="41" fontId="27" fillId="0" borderId="20" xfId="2" applyNumberFormat="1" applyFont="1" applyFill="1" applyBorder="1" applyProtection="1">
      <protection locked="0"/>
    </xf>
    <xf numFmtId="41" fontId="27" fillId="0" borderId="21" xfId="2" applyNumberFormat="1" applyFont="1" applyFill="1" applyBorder="1" applyProtection="1">
      <protection locked="0"/>
    </xf>
    <xf numFmtId="41" fontId="29" fillId="0" borderId="23" xfId="0" applyNumberFormat="1" applyFont="1" applyBorder="1" applyProtection="1">
      <protection locked="0"/>
    </xf>
    <xf numFmtId="41" fontId="27" fillId="0" borderId="24" xfId="2" applyNumberFormat="1" applyFont="1" applyFill="1" applyBorder="1" applyProtection="1">
      <protection locked="0"/>
    </xf>
    <xf numFmtId="41" fontId="27" fillId="0" borderId="2" xfId="2" applyNumberFormat="1" applyFont="1" applyFill="1" applyBorder="1"/>
    <xf numFmtId="41" fontId="28" fillId="0" borderId="47" xfId="2" applyNumberFormat="1" applyFont="1" applyFill="1" applyBorder="1"/>
    <xf numFmtId="0" fontId="27" fillId="0" borderId="0" xfId="0" applyFont="1"/>
    <xf numFmtId="41" fontId="27" fillId="0" borderId="4" xfId="2" applyNumberFormat="1" applyFont="1" applyFill="1" applyBorder="1"/>
    <xf numFmtId="0" fontId="28" fillId="0" borderId="4" xfId="0" applyFont="1" applyBorder="1" applyAlignment="1">
      <alignment horizontal="center"/>
    </xf>
    <xf numFmtId="5" fontId="28" fillId="0" borderId="4" xfId="2" applyFont="1" applyFill="1" applyBorder="1" applyAlignment="1" applyProtection="1">
      <alignment horizontal="center"/>
      <protection locked="0"/>
    </xf>
    <xf numFmtId="5" fontId="28" fillId="0" borderId="4" xfId="2" applyFont="1" applyFill="1" applyBorder="1" applyAlignment="1">
      <alignment horizontal="center"/>
    </xf>
    <xf numFmtId="41" fontId="27" fillId="0" borderId="4" xfId="2" applyNumberFormat="1" applyFont="1" applyFill="1" applyBorder="1" applyProtection="1"/>
    <xf numFmtId="41" fontId="28" fillId="0" borderId="4" xfId="2" applyNumberFormat="1" applyFont="1" applyFill="1" applyBorder="1"/>
    <xf numFmtId="5" fontId="27" fillId="0" borderId="4" xfId="2" applyFont="1" applyFill="1" applyBorder="1"/>
    <xf numFmtId="41" fontId="27" fillId="0" borderId="4" xfId="2" applyNumberFormat="1" applyFont="1" applyFill="1" applyBorder="1" applyProtection="1">
      <protection locked="0"/>
    </xf>
    <xf numFmtId="41" fontId="27" fillId="0" borderId="14" xfId="2" applyNumberFormat="1" applyFont="1" applyFill="1" applyBorder="1" applyProtection="1">
      <protection locked="0"/>
    </xf>
    <xf numFmtId="41" fontId="29" fillId="0" borderId="15" xfId="0" applyNumberFormat="1" applyFont="1" applyBorder="1" applyProtection="1">
      <protection locked="0"/>
    </xf>
    <xf numFmtId="41" fontId="27" fillId="0" borderId="16" xfId="2" applyNumberFormat="1" applyFont="1" applyFill="1" applyBorder="1" applyProtection="1">
      <protection locked="0"/>
    </xf>
    <xf numFmtId="41" fontId="28" fillId="0" borderId="3" xfId="2" applyNumberFormat="1" applyFont="1" applyFill="1" applyBorder="1"/>
    <xf numFmtId="0" fontId="6" fillId="0" borderId="0" xfId="0" applyFont="1" applyAlignment="1">
      <alignment wrapText="1"/>
    </xf>
    <xf numFmtId="41" fontId="6" fillId="0" borderId="0" xfId="0" applyNumberFormat="1" applyFont="1"/>
    <xf numFmtId="41" fontId="27" fillId="0" borderId="0" xfId="0" applyNumberFormat="1" applyFont="1"/>
    <xf numFmtId="41" fontId="4" fillId="0" borderId="7" xfId="2" applyNumberFormat="1" applyFont="1" applyFill="1" applyBorder="1"/>
    <xf numFmtId="0" fontId="2" fillId="0" borderId="7" xfId="0" applyFont="1" applyBorder="1" applyAlignment="1">
      <alignment horizontal="center"/>
    </xf>
    <xf numFmtId="5" fontId="2" fillId="0" borderId="7" xfId="2" applyFont="1" applyFill="1" applyBorder="1" applyAlignment="1">
      <alignment horizontal="center"/>
    </xf>
    <xf numFmtId="0" fontId="6" fillId="3" borderId="7" xfId="0" applyFont="1" applyFill="1" applyBorder="1"/>
    <xf numFmtId="5" fontId="4" fillId="0" borderId="7" xfId="2" applyFont="1" applyFill="1" applyBorder="1"/>
    <xf numFmtId="0" fontId="4" fillId="0" borderId="7" xfId="0" applyFont="1" applyBorder="1"/>
    <xf numFmtId="41" fontId="2" fillId="0" borderId="7" xfId="2" applyNumberFormat="1" applyFont="1" applyFill="1" applyBorder="1"/>
    <xf numFmtId="41" fontId="18" fillId="0" borderId="7" xfId="2" applyNumberFormat="1" applyFont="1" applyFill="1" applyBorder="1"/>
    <xf numFmtId="41" fontId="19" fillId="0" borderId="7" xfId="2" applyNumberFormat="1" applyFont="1" applyFill="1" applyBorder="1"/>
    <xf numFmtId="5" fontId="2" fillId="0" borderId="7" xfId="2" applyFont="1" applyFill="1" applyBorder="1"/>
    <xf numFmtId="41" fontId="4" fillId="2" borderId="7" xfId="2" applyNumberFormat="1" applyFont="1" applyFill="1" applyBorder="1"/>
    <xf numFmtId="41" fontId="6" fillId="3" borderId="7" xfId="0" applyNumberFormat="1" applyFont="1" applyFill="1" applyBorder="1"/>
    <xf numFmtId="41" fontId="16" fillId="3" borderId="7" xfId="0" applyNumberFormat="1" applyFont="1" applyFill="1" applyBorder="1"/>
    <xf numFmtId="9" fontId="4" fillId="0" borderId="7" xfId="1" applyFont="1" applyFill="1" applyBorder="1" applyProtection="1"/>
    <xf numFmtId="0" fontId="2" fillId="0" borderId="12" xfId="0" applyFont="1" applyBorder="1" applyAlignment="1">
      <alignment horizontal="left"/>
    </xf>
    <xf numFmtId="0" fontId="15" fillId="0" borderId="12" xfId="0" applyFont="1" applyBorder="1" applyProtection="1">
      <protection locked="0"/>
    </xf>
    <xf numFmtId="0" fontId="6" fillId="3" borderId="12" xfId="0" applyFont="1" applyFill="1" applyBorder="1"/>
    <xf numFmtId="0" fontId="2" fillId="3" borderId="12" xfId="0" applyFont="1" applyFill="1" applyBorder="1"/>
    <xf numFmtId="0" fontId="4" fillId="3" borderId="12" xfId="0" applyFont="1" applyFill="1" applyBorder="1"/>
    <xf numFmtId="0" fontId="2" fillId="0" borderId="12" xfId="0" applyFont="1" applyBorder="1"/>
    <xf numFmtId="0" fontId="4" fillId="0" borderId="12" xfId="0" applyFont="1" applyBorder="1"/>
    <xf numFmtId="0" fontId="2" fillId="6" borderId="12" xfId="0" applyFont="1" applyFill="1" applyBorder="1"/>
    <xf numFmtId="0" fontId="4" fillId="6" borderId="12" xfId="0" applyFont="1" applyFill="1" applyBorder="1"/>
    <xf numFmtId="0" fontId="14" fillId="0" borderId="12" xfId="0" applyFont="1" applyBorder="1" applyAlignment="1">
      <alignment horizontal="left"/>
    </xf>
    <xf numFmtId="0" fontId="2" fillId="2" borderId="12" xfId="0" applyFont="1" applyFill="1" applyBorder="1" applyAlignment="1">
      <alignment horizontal="left"/>
    </xf>
    <xf numFmtId="0" fontId="13" fillId="0" borderId="12" xfId="0" applyFont="1" applyBorder="1" applyAlignment="1">
      <alignment horizontal="left"/>
    </xf>
    <xf numFmtId="0" fontId="13" fillId="0" borderId="12" xfId="0" applyFont="1" applyBorder="1" applyAlignment="1">
      <alignment vertical="top"/>
    </xf>
    <xf numFmtId="0" fontId="4" fillId="0" borderId="12" xfId="0" applyFont="1" applyBorder="1" applyAlignment="1">
      <alignment vertical="top"/>
    </xf>
    <xf numFmtId="0" fontId="4" fillId="0" borderId="12" xfId="0" applyFont="1" applyBorder="1" applyAlignment="1">
      <alignment horizontal="left"/>
    </xf>
    <xf numFmtId="0" fontId="13" fillId="3" borderId="12" xfId="0" applyFont="1" applyFill="1" applyBorder="1"/>
    <xf numFmtId="0" fontId="4" fillId="0" borderId="12" xfId="0" applyFont="1" applyBorder="1" applyProtection="1">
      <protection locked="0"/>
    </xf>
    <xf numFmtId="0" fontId="13" fillId="0" borderId="12" xfId="0" applyFont="1" applyBorder="1" applyAlignment="1">
      <alignment wrapText="1"/>
    </xf>
    <xf numFmtId="0" fontId="2" fillId="0" borderId="12" xfId="0" applyFont="1" applyBorder="1" applyAlignment="1">
      <alignment horizontal="left" wrapText="1"/>
    </xf>
    <xf numFmtId="0" fontId="9" fillId="0" borderId="12" xfId="0" applyFont="1" applyBorder="1" applyAlignment="1">
      <alignment horizontal="right" wrapText="1"/>
    </xf>
    <xf numFmtId="0" fontId="6" fillId="2" borderId="12" xfId="0" applyFont="1" applyFill="1" applyBorder="1"/>
    <xf numFmtId="0" fontId="2" fillId="0" borderId="12" xfId="0" applyFont="1" applyBorder="1" applyAlignment="1">
      <alignment horizontal="right" wrapText="1"/>
    </xf>
    <xf numFmtId="0" fontId="2" fillId="0" borderId="12" xfId="0" applyFont="1" applyBorder="1" applyAlignment="1" applyProtection="1">
      <alignment horizontal="left"/>
      <protection locked="0"/>
    </xf>
    <xf numFmtId="0" fontId="2" fillId="4" borderId="12" xfId="0" applyFont="1" applyFill="1" applyBorder="1" applyProtection="1">
      <protection locked="0"/>
    </xf>
    <xf numFmtId="41" fontId="4" fillId="0" borderId="77" xfId="2" applyNumberFormat="1" applyFont="1" applyFill="1" applyBorder="1"/>
    <xf numFmtId="41" fontId="27" fillId="0" borderId="78" xfId="2" applyNumberFormat="1" applyFont="1" applyFill="1" applyBorder="1"/>
    <xf numFmtId="0" fontId="2" fillId="0" borderId="79" xfId="0" applyFont="1" applyBorder="1" applyAlignment="1">
      <alignment horizontal="center"/>
    </xf>
    <xf numFmtId="0" fontId="28" fillId="0" borderId="80" xfId="0" applyFont="1" applyBorder="1" applyAlignment="1">
      <alignment horizontal="center"/>
    </xf>
    <xf numFmtId="5" fontId="2" fillId="0" borderId="79" xfId="2" applyFont="1" applyFill="1" applyBorder="1" applyAlignment="1" applyProtection="1">
      <alignment horizontal="center"/>
      <protection locked="0"/>
    </xf>
    <xf numFmtId="5" fontId="28" fillId="0" borderId="80" xfId="2" applyFont="1" applyFill="1" applyBorder="1" applyAlignment="1" applyProtection="1">
      <alignment horizontal="center"/>
      <protection locked="0"/>
    </xf>
    <xf numFmtId="5" fontId="2" fillId="0" borderId="79" xfId="2" applyFont="1" applyFill="1" applyBorder="1" applyAlignment="1">
      <alignment horizontal="center"/>
    </xf>
    <xf numFmtId="5" fontId="28" fillId="0" borderId="80" xfId="2" applyFont="1" applyFill="1" applyBorder="1" applyAlignment="1">
      <alignment horizontal="center"/>
    </xf>
    <xf numFmtId="0" fontId="4" fillId="3" borderId="79" xfId="0" applyFont="1" applyFill="1" applyBorder="1"/>
    <xf numFmtId="0" fontId="27" fillId="0" borderId="80" xfId="0" applyFont="1" applyBorder="1"/>
    <xf numFmtId="41" fontId="4" fillId="3" borderId="79" xfId="2" applyNumberFormat="1" applyFont="1" applyFill="1" applyBorder="1" applyProtection="1"/>
    <xf numFmtId="41" fontId="27" fillId="0" borderId="80" xfId="2" applyNumberFormat="1" applyFont="1" applyFill="1" applyBorder="1" applyProtection="1"/>
    <xf numFmtId="41" fontId="2" fillId="0" borderId="79" xfId="2" applyNumberFormat="1" applyFont="1" applyFill="1" applyBorder="1"/>
    <xf numFmtId="41" fontId="28" fillId="0" borderId="80" xfId="2" applyNumberFormat="1" applyFont="1" applyFill="1" applyBorder="1"/>
    <xf numFmtId="5" fontId="4" fillId="0" borderId="79" xfId="2" applyFont="1" applyFill="1" applyBorder="1"/>
    <xf numFmtId="5" fontId="27" fillId="0" borderId="80" xfId="2" applyFont="1" applyFill="1" applyBorder="1"/>
    <xf numFmtId="41" fontId="4" fillId="0" borderId="79" xfId="2" applyNumberFormat="1" applyFont="1" applyFill="1" applyBorder="1"/>
    <xf numFmtId="41" fontId="27" fillId="0" borderId="80" xfId="2" applyNumberFormat="1" applyFont="1" applyFill="1" applyBorder="1"/>
    <xf numFmtId="5" fontId="2" fillId="0" borderId="79" xfId="2" applyFont="1" applyFill="1" applyBorder="1"/>
    <xf numFmtId="5" fontId="28" fillId="0" borderId="80" xfId="2" applyFont="1" applyFill="1" applyBorder="1"/>
    <xf numFmtId="41" fontId="4" fillId="0" borderId="79" xfId="2" applyNumberFormat="1" applyFont="1" applyFill="1" applyBorder="1" applyProtection="1">
      <protection locked="0"/>
    </xf>
    <xf numFmtId="41" fontId="27" fillId="0" borderId="80" xfId="2" applyNumberFormat="1" applyFont="1" applyFill="1" applyBorder="1" applyProtection="1">
      <protection locked="0"/>
    </xf>
    <xf numFmtId="41" fontId="4" fillId="2" borderId="79" xfId="2" applyNumberFormat="1" applyFont="1" applyFill="1" applyBorder="1" applyProtection="1"/>
    <xf numFmtId="41" fontId="29" fillId="0" borderId="80" xfId="0" applyNumberFormat="1" applyFont="1" applyBorder="1" applyProtection="1">
      <protection locked="0"/>
    </xf>
    <xf numFmtId="41" fontId="4" fillId="0" borderId="79" xfId="2" applyNumberFormat="1" applyFont="1" applyFill="1" applyBorder="1" applyProtection="1"/>
    <xf numFmtId="41" fontId="29" fillId="3" borderId="80" xfId="0" applyNumberFormat="1" applyFont="1" applyFill="1" applyBorder="1"/>
    <xf numFmtId="0" fontId="0" fillId="3" borderId="79" xfId="0" applyFill="1" applyBorder="1"/>
    <xf numFmtId="0" fontId="4" fillId="3" borderId="79" xfId="0" applyFont="1" applyFill="1" applyBorder="1" applyAlignment="1">
      <alignment wrapText="1"/>
    </xf>
    <xf numFmtId="0" fontId="27" fillId="3" borderId="80" xfId="0" applyFont="1" applyFill="1" applyBorder="1" applyAlignment="1">
      <alignment wrapText="1"/>
    </xf>
    <xf numFmtId="10" fontId="4" fillId="0" borderId="79" xfId="1" applyNumberFormat="1" applyFont="1" applyBorder="1" applyAlignment="1" applyProtection="1">
      <alignment horizontal="center"/>
      <protection locked="0"/>
    </xf>
    <xf numFmtId="10" fontId="27" fillId="0" borderId="80" xfId="1" applyNumberFormat="1" applyFont="1" applyFill="1" applyBorder="1" applyAlignment="1">
      <alignment horizontal="center"/>
    </xf>
    <xf numFmtId="10" fontId="4" fillId="0" borderId="79" xfId="1" applyNumberFormat="1" applyFont="1" applyBorder="1" applyAlignment="1" applyProtection="1">
      <alignment horizontal="center"/>
    </xf>
    <xf numFmtId="41" fontId="6" fillId="3" borderId="79" xfId="3" applyNumberFormat="1" applyFont="1" applyFill="1" applyBorder="1" applyAlignment="1" applyProtection="1">
      <alignment horizontal="left"/>
    </xf>
    <xf numFmtId="41" fontId="27" fillId="3" borderId="80" xfId="3" applyNumberFormat="1" applyFont="1" applyFill="1" applyBorder="1" applyAlignment="1" applyProtection="1">
      <alignment horizontal="left"/>
    </xf>
    <xf numFmtId="164" fontId="10" fillId="0" borderId="79" xfId="1" applyNumberFormat="1" applyFont="1" applyBorder="1" applyAlignment="1" applyProtection="1">
      <alignment horizontal="center"/>
      <protection locked="0"/>
    </xf>
    <xf numFmtId="164" fontId="4" fillId="0" borderId="79" xfId="2" applyNumberFormat="1" applyFont="1" applyFill="1" applyBorder="1" applyProtection="1">
      <protection locked="0"/>
    </xf>
    <xf numFmtId="164" fontId="27" fillId="0" borderId="80" xfId="2" applyNumberFormat="1" applyFont="1" applyFill="1" applyBorder="1" applyProtection="1"/>
    <xf numFmtId="0" fontId="6" fillId="0" borderId="79" xfId="0" applyFont="1" applyBorder="1" applyAlignment="1" applyProtection="1">
      <alignment horizontal="right"/>
      <protection locked="0"/>
    </xf>
    <xf numFmtId="0" fontId="27" fillId="3" borderId="80" xfId="0" applyFont="1" applyFill="1" applyBorder="1"/>
    <xf numFmtId="41" fontId="6" fillId="3" borderId="79" xfId="0" applyNumberFormat="1" applyFont="1" applyFill="1" applyBorder="1"/>
    <xf numFmtId="41" fontId="27" fillId="3" borderId="80" xfId="3" applyNumberFormat="1" applyFont="1" applyFill="1" applyBorder="1"/>
    <xf numFmtId="9" fontId="4" fillId="0" borderId="79" xfId="1" applyFont="1" applyFill="1" applyBorder="1" applyProtection="1"/>
    <xf numFmtId="41" fontId="27" fillId="0" borderId="80" xfId="1" applyNumberFormat="1" applyFont="1" applyFill="1" applyBorder="1"/>
    <xf numFmtId="5" fontId="4" fillId="0" borderId="79" xfId="2" applyFont="1" applyFill="1" applyBorder="1" applyProtection="1"/>
    <xf numFmtId="41" fontId="2" fillId="0" borderId="81" xfId="2" applyNumberFormat="1" applyFont="1" applyFill="1" applyBorder="1"/>
    <xf numFmtId="41" fontId="28" fillId="0" borderId="82" xfId="2" applyNumberFormat="1" applyFont="1" applyFill="1" applyBorder="1"/>
    <xf numFmtId="41" fontId="4" fillId="0" borderId="79" xfId="0" applyNumberFormat="1" applyFont="1" applyBorder="1" applyProtection="1">
      <protection locked="0"/>
    </xf>
    <xf numFmtId="41" fontId="4" fillId="3" borderId="79" xfId="0" applyNumberFormat="1" applyFont="1" applyFill="1" applyBorder="1"/>
    <xf numFmtId="10" fontId="4" fillId="0" borderId="79" xfId="1" applyNumberFormat="1" applyFont="1" applyBorder="1" applyAlignment="1">
      <alignment horizontal="center"/>
    </xf>
    <xf numFmtId="164" fontId="4" fillId="0" borderId="79" xfId="2" applyNumberFormat="1" applyFont="1" applyFill="1" applyBorder="1"/>
    <xf numFmtId="164" fontId="27" fillId="0" borderId="80" xfId="2" applyNumberFormat="1" applyFont="1" applyFill="1" applyBorder="1"/>
    <xf numFmtId="0" fontId="6" fillId="3" borderId="79" xfId="0" applyFont="1" applyFill="1" applyBorder="1"/>
    <xf numFmtId="41" fontId="6" fillId="3" borderId="79" xfId="3" applyNumberFormat="1" applyFont="1" applyFill="1" applyBorder="1"/>
    <xf numFmtId="41" fontId="27" fillId="0" borderId="79" xfId="2" applyNumberFormat="1" applyFont="1" applyFill="1" applyBorder="1" applyProtection="1"/>
    <xf numFmtId="9" fontId="27" fillId="0" borderId="80" xfId="1" applyFont="1" applyFill="1" applyBorder="1"/>
    <xf numFmtId="0" fontId="4" fillId="0" borderId="79" xfId="0" applyFont="1" applyBorder="1" applyAlignment="1">
      <alignment horizontal="center"/>
    </xf>
    <xf numFmtId="0" fontId="27" fillId="0" borderId="80" xfId="0" applyFont="1" applyBorder="1" applyAlignment="1">
      <alignment horizontal="center"/>
    </xf>
    <xf numFmtId="5" fontId="27" fillId="0" borderId="80" xfId="2" applyFont="1" applyFill="1" applyBorder="1" applyProtection="1"/>
    <xf numFmtId="41" fontId="27" fillId="0" borderId="83" xfId="2" applyNumberFormat="1" applyFont="1" applyFill="1" applyBorder="1"/>
    <xf numFmtId="0" fontId="28" fillId="0" borderId="12" xfId="0" applyFont="1" applyBorder="1" applyAlignment="1">
      <alignment horizontal="center"/>
    </xf>
    <xf numFmtId="5" fontId="28" fillId="0" borderId="12" xfId="2" applyFont="1" applyFill="1" applyBorder="1" applyAlignment="1" applyProtection="1">
      <alignment horizontal="center"/>
      <protection locked="0"/>
    </xf>
    <xf numFmtId="5" fontId="28" fillId="0" borderId="12" xfId="2" applyFont="1" applyFill="1" applyBorder="1" applyAlignment="1">
      <alignment horizontal="center"/>
    </xf>
    <xf numFmtId="0" fontId="27" fillId="0" borderId="12" xfId="0" applyFont="1" applyBorder="1"/>
    <xf numFmtId="41" fontId="27" fillId="0" borderId="12" xfId="2" applyNumberFormat="1" applyFont="1" applyFill="1" applyBorder="1" applyProtection="1"/>
    <xf numFmtId="41" fontId="28" fillId="0" borderId="12" xfId="2" applyNumberFormat="1" applyFont="1" applyFill="1" applyBorder="1"/>
    <xf numFmtId="5" fontId="27" fillId="0" borderId="12" xfId="2" applyFont="1" applyFill="1" applyBorder="1"/>
    <xf numFmtId="41" fontId="27" fillId="0" borderId="12" xfId="2" applyNumberFormat="1" applyFont="1" applyFill="1" applyBorder="1"/>
    <xf numFmtId="5" fontId="28" fillId="0" borderId="12" xfId="2" applyFont="1" applyFill="1" applyBorder="1"/>
    <xf numFmtId="41" fontId="27" fillId="0" borderId="12" xfId="2" applyNumberFormat="1" applyFont="1" applyFill="1" applyBorder="1" applyProtection="1">
      <protection locked="0"/>
    </xf>
    <xf numFmtId="41" fontId="29" fillId="0" borderId="12" xfId="0" applyNumberFormat="1" applyFont="1" applyBorder="1" applyProtection="1">
      <protection locked="0"/>
    </xf>
    <xf numFmtId="41" fontId="29" fillId="3" borderId="12" xfId="0" applyNumberFormat="1" applyFont="1" applyFill="1" applyBorder="1"/>
    <xf numFmtId="0" fontId="27" fillId="0" borderId="12" xfId="0" applyFont="1" applyBorder="1" applyAlignment="1">
      <alignment horizontal="center"/>
    </xf>
    <xf numFmtId="10" fontId="27" fillId="0" borderId="12" xfId="1" applyNumberFormat="1" applyFont="1" applyFill="1" applyBorder="1" applyAlignment="1">
      <alignment horizontal="center"/>
    </xf>
    <xf numFmtId="41" fontId="27" fillId="3" borderId="12" xfId="3" applyNumberFormat="1" applyFont="1" applyFill="1" applyBorder="1" applyAlignment="1" applyProtection="1">
      <alignment horizontal="left"/>
    </xf>
    <xf numFmtId="164" fontId="27" fillId="0" borderId="12" xfId="2" applyNumberFormat="1" applyFont="1" applyFill="1" applyBorder="1"/>
    <xf numFmtId="0" fontId="27" fillId="3" borderId="12" xfId="0" applyFont="1" applyFill="1" applyBorder="1"/>
    <xf numFmtId="41" fontId="27" fillId="3" borderId="12" xfId="3" applyNumberFormat="1" applyFont="1" applyFill="1" applyBorder="1"/>
    <xf numFmtId="9" fontId="27" fillId="0" borderId="12" xfId="1" applyFont="1" applyFill="1" applyBorder="1"/>
    <xf numFmtId="41" fontId="28" fillId="0" borderId="84" xfId="2" applyNumberFormat="1" applyFont="1" applyFill="1" applyBorder="1"/>
    <xf numFmtId="41" fontId="4" fillId="0" borderId="85" xfId="2" applyNumberFormat="1" applyFont="1" applyFill="1" applyBorder="1"/>
    <xf numFmtId="41" fontId="4" fillId="0" borderId="86" xfId="0" applyNumberFormat="1" applyFont="1" applyBorder="1"/>
    <xf numFmtId="41" fontId="4" fillId="0" borderId="87" xfId="0" applyNumberFormat="1" applyFont="1" applyBorder="1"/>
    <xf numFmtId="0" fontId="2" fillId="0" borderId="88" xfId="0" applyFont="1" applyBorder="1" applyAlignment="1">
      <alignment horizontal="center"/>
    </xf>
    <xf numFmtId="0" fontId="2" fillId="0" borderId="89" xfId="0" applyFont="1" applyBorder="1" applyAlignment="1">
      <alignment horizontal="center"/>
    </xf>
    <xf numFmtId="5" fontId="2" fillId="0" borderId="88" xfId="2" applyFont="1" applyFill="1" applyBorder="1" applyAlignment="1">
      <alignment horizontal="center"/>
    </xf>
    <xf numFmtId="5" fontId="2" fillId="0" borderId="89" xfId="2" applyFont="1" applyFill="1" applyBorder="1" applyAlignment="1">
      <alignment horizontal="center"/>
    </xf>
    <xf numFmtId="5" fontId="4" fillId="0" borderId="88" xfId="2" applyFont="1" applyFill="1" applyBorder="1"/>
    <xf numFmtId="0" fontId="4" fillId="0" borderId="89" xfId="0" applyFont="1" applyBorder="1"/>
    <xf numFmtId="41" fontId="4" fillId="0" borderId="88" xfId="2" applyNumberFormat="1" applyFont="1" applyFill="1" applyBorder="1"/>
    <xf numFmtId="41" fontId="4" fillId="0" borderId="89" xfId="2" applyNumberFormat="1" applyFont="1" applyFill="1" applyBorder="1"/>
    <xf numFmtId="41" fontId="2" fillId="0" borderId="88" xfId="2" applyNumberFormat="1" applyFont="1" applyFill="1" applyBorder="1"/>
    <xf numFmtId="41" fontId="2" fillId="0" borderId="89" xfId="2" applyNumberFormat="1" applyFont="1" applyFill="1" applyBorder="1"/>
    <xf numFmtId="5" fontId="2" fillId="0" borderId="88" xfId="2" applyFont="1" applyFill="1" applyBorder="1"/>
    <xf numFmtId="5" fontId="2" fillId="0" borderId="89" xfId="2" applyFont="1" applyFill="1" applyBorder="1"/>
    <xf numFmtId="5" fontId="4" fillId="0" borderId="89" xfId="2" applyFont="1" applyFill="1" applyBorder="1"/>
    <xf numFmtId="41" fontId="4" fillId="2" borderId="88" xfId="2" applyNumberFormat="1" applyFont="1" applyFill="1" applyBorder="1"/>
    <xf numFmtId="41" fontId="4" fillId="2" borderId="89" xfId="2" applyNumberFormat="1" applyFont="1" applyFill="1" applyBorder="1"/>
    <xf numFmtId="0" fontId="4" fillId="0" borderId="88" xfId="0" applyFont="1" applyBorder="1"/>
    <xf numFmtId="41" fontId="4" fillId="0" borderId="88" xfId="2" applyNumberFormat="1" applyFont="1" applyFill="1" applyBorder="1" applyAlignment="1">
      <alignment horizontal="left"/>
    </xf>
    <xf numFmtId="0" fontId="6" fillId="3" borderId="88" xfId="0" applyFont="1" applyFill="1" applyBorder="1"/>
    <xf numFmtId="0" fontId="6" fillId="3" borderId="89" xfId="0" applyFont="1" applyFill="1" applyBorder="1"/>
    <xf numFmtId="41" fontId="6" fillId="3" borderId="88" xfId="0" applyNumberFormat="1" applyFont="1" applyFill="1" applyBorder="1"/>
    <xf numFmtId="41" fontId="6" fillId="3" borderId="89" xfId="0" applyNumberFormat="1" applyFont="1" applyFill="1" applyBorder="1"/>
    <xf numFmtId="41" fontId="16" fillId="3" borderId="88" xfId="0" applyNumberFormat="1" applyFont="1" applyFill="1" applyBorder="1"/>
    <xf numFmtId="41" fontId="16" fillId="3" borderId="89" xfId="0" applyNumberFormat="1" applyFont="1" applyFill="1" applyBorder="1"/>
    <xf numFmtId="9" fontId="4" fillId="0" borderId="88" xfId="1" applyFont="1" applyFill="1" applyBorder="1" applyProtection="1"/>
    <xf numFmtId="5" fontId="4" fillId="0" borderId="88" xfId="2" applyFont="1" applyFill="1" applyBorder="1" applyProtection="1"/>
    <xf numFmtId="41" fontId="2" fillId="0" borderId="90" xfId="2" applyNumberFormat="1" applyFont="1" applyFill="1" applyBorder="1"/>
    <xf numFmtId="41" fontId="2" fillId="0" borderId="91" xfId="2" applyNumberFormat="1" applyFont="1" applyFill="1" applyBorder="1"/>
    <xf numFmtId="41" fontId="2" fillId="0" borderId="92" xfId="2" applyNumberFormat="1" applyFont="1" applyFill="1" applyBorder="1"/>
    <xf numFmtId="0" fontId="2" fillId="0" borderId="94" xfId="0" applyFont="1" applyBorder="1" applyAlignment="1">
      <alignment horizontal="left"/>
    </xf>
    <xf numFmtId="5" fontId="4" fillId="0" borderId="95" xfId="2" applyFont="1" applyFill="1" applyBorder="1"/>
    <xf numFmtId="5" fontId="27" fillId="0" borderId="96" xfId="2" applyFont="1" applyFill="1" applyBorder="1"/>
    <xf numFmtId="5" fontId="27" fillId="0" borderId="94" xfId="2" applyFont="1" applyFill="1" applyBorder="1"/>
    <xf numFmtId="5" fontId="4" fillId="0" borderId="97" xfId="2" applyFont="1" applyFill="1" applyBorder="1"/>
    <xf numFmtId="0" fontId="4" fillId="0" borderId="98" xfId="0" applyFont="1" applyBorder="1"/>
    <xf numFmtId="0" fontId="4" fillId="0" borderId="99" xfId="0" applyFont="1" applyBorder="1"/>
    <xf numFmtId="0" fontId="2" fillId="0" borderId="84" xfId="0" applyFont="1" applyBorder="1" applyAlignment="1">
      <alignment horizontal="left"/>
    </xf>
    <xf numFmtId="41" fontId="2" fillId="0" borderId="100" xfId="2" applyNumberFormat="1" applyFont="1" applyFill="1" applyBorder="1"/>
    <xf numFmtId="41" fontId="2" fillId="0" borderId="101" xfId="2" applyNumberFormat="1" applyFont="1" applyFill="1" applyBorder="1"/>
    <xf numFmtId="41" fontId="2" fillId="0" borderId="93" xfId="2" applyNumberFormat="1" applyFont="1" applyFill="1" applyBorder="1"/>
    <xf numFmtId="0" fontId="30" fillId="0" borderId="0" xfId="4" applyAlignment="1">
      <alignment vertical="top" wrapText="1"/>
    </xf>
    <xf numFmtId="41" fontId="27" fillId="0" borderId="20" xfId="2" applyNumberFormat="1" applyFont="1" applyFill="1" applyBorder="1" applyAlignment="1" applyProtection="1">
      <alignment horizontal="center"/>
      <protection locked="0"/>
    </xf>
    <xf numFmtId="41" fontId="27" fillId="0" borderId="20" xfId="0" applyNumberFormat="1" applyFont="1" applyBorder="1" applyProtection="1">
      <protection locked="0"/>
    </xf>
    <xf numFmtId="41" fontId="29" fillId="3" borderId="23" xfId="0" applyNumberFormat="1" applyFont="1" applyFill="1" applyBorder="1"/>
    <xf numFmtId="41" fontId="28" fillId="3" borderId="20" xfId="2" applyNumberFormat="1" applyFont="1" applyFill="1" applyBorder="1" applyProtection="1"/>
    <xf numFmtId="41" fontId="27" fillId="3" borderId="20" xfId="2" applyNumberFormat="1" applyFont="1" applyFill="1" applyBorder="1" applyProtection="1"/>
    <xf numFmtId="164" fontId="27" fillId="0" borderId="20" xfId="2" applyNumberFormat="1" applyFont="1" applyFill="1" applyBorder="1" applyProtection="1">
      <protection locked="0"/>
    </xf>
    <xf numFmtId="41" fontId="27" fillId="0" borderId="21" xfId="2" applyNumberFormat="1" applyFont="1" applyFill="1" applyBorder="1"/>
    <xf numFmtId="5" fontId="27" fillId="0" borderId="21" xfId="2" applyFont="1" applyFill="1" applyBorder="1"/>
    <xf numFmtId="41" fontId="28" fillId="3" borderId="20" xfId="0" applyNumberFormat="1" applyFont="1" applyFill="1" applyBorder="1"/>
    <xf numFmtId="41" fontId="28" fillId="0" borderId="20" xfId="2" applyNumberFormat="1" applyFont="1" applyFill="1" applyBorder="1" applyProtection="1">
      <protection locked="0"/>
    </xf>
    <xf numFmtId="41" fontId="27" fillId="0" borderId="20" xfId="1" applyNumberFormat="1" applyFont="1" applyFill="1" applyBorder="1" applyProtection="1">
      <protection locked="0"/>
    </xf>
    <xf numFmtId="41" fontId="28" fillId="0" borderId="20" xfId="2" applyNumberFormat="1" applyFont="1" applyFill="1" applyBorder="1" applyProtection="1"/>
    <xf numFmtId="41" fontId="27" fillId="0" borderId="4" xfId="2" applyNumberFormat="1" applyFont="1" applyFill="1" applyBorder="1" applyAlignment="1" applyProtection="1">
      <alignment horizontal="center"/>
      <protection locked="0"/>
    </xf>
    <xf numFmtId="41" fontId="27" fillId="0" borderId="4" xfId="0" applyNumberFormat="1" applyFont="1" applyBorder="1" applyProtection="1">
      <protection locked="0"/>
    </xf>
    <xf numFmtId="41" fontId="29" fillId="3" borderId="15" xfId="0" applyNumberFormat="1" applyFont="1" applyFill="1" applyBorder="1"/>
    <xf numFmtId="41" fontId="28" fillId="3" borderId="4" xfId="2" applyNumberFormat="1" applyFont="1" applyFill="1" applyBorder="1" applyProtection="1"/>
    <xf numFmtId="41" fontId="28" fillId="0" borderId="4" xfId="2" applyNumberFormat="1" applyFont="1" applyFill="1" applyBorder="1" applyProtection="1">
      <protection locked="0"/>
    </xf>
    <xf numFmtId="41" fontId="27" fillId="0" borderId="4" xfId="1" applyNumberFormat="1" applyFont="1" applyFill="1" applyBorder="1" applyProtection="1">
      <protection locked="0"/>
    </xf>
    <xf numFmtId="41" fontId="28" fillId="0" borderId="4" xfId="2" applyNumberFormat="1" applyFont="1" applyFill="1" applyBorder="1" applyProtection="1"/>
    <xf numFmtId="41" fontId="27" fillId="3" borderId="72" xfId="2" applyNumberFormat="1" applyFont="1" applyFill="1" applyBorder="1" applyProtection="1"/>
    <xf numFmtId="41" fontId="28" fillId="3" borderId="72" xfId="0" applyNumberFormat="1" applyFont="1" applyFill="1" applyBorder="1"/>
    <xf numFmtId="41" fontId="27" fillId="0" borderId="47" xfId="2" applyNumberFormat="1" applyFont="1" applyFill="1" applyBorder="1" applyProtection="1">
      <protection locked="0"/>
    </xf>
    <xf numFmtId="164" fontId="27" fillId="0" borderId="47" xfId="2" applyNumberFormat="1" applyFont="1" applyFill="1" applyBorder="1" applyProtection="1">
      <protection locked="0"/>
    </xf>
    <xf numFmtId="41" fontId="27" fillId="0" borderId="29" xfId="2" applyNumberFormat="1" applyFont="1" applyFill="1" applyBorder="1"/>
    <xf numFmtId="5" fontId="27" fillId="0" borderId="29" xfId="2" applyFont="1" applyFill="1" applyBorder="1"/>
    <xf numFmtId="41" fontId="28" fillId="3" borderId="2" xfId="0" applyNumberFormat="1" applyFont="1" applyFill="1" applyBorder="1"/>
    <xf numFmtId="41" fontId="27" fillId="0" borderId="3" xfId="2" applyNumberFormat="1" applyFont="1" applyFill="1" applyBorder="1" applyProtection="1">
      <protection locked="0"/>
    </xf>
    <xf numFmtId="164" fontId="27" fillId="0" borderId="3" xfId="2" applyNumberFormat="1" applyFont="1" applyFill="1" applyBorder="1" applyProtection="1">
      <protection locked="0"/>
    </xf>
    <xf numFmtId="41" fontId="27" fillId="0" borderId="49" xfId="2" applyNumberFormat="1" applyFont="1" applyFill="1" applyBorder="1"/>
    <xf numFmtId="5" fontId="27" fillId="0" borderId="49" xfId="2" applyFont="1" applyFill="1" applyBorder="1"/>
    <xf numFmtId="5" fontId="28" fillId="0" borderId="20" xfId="2" applyFont="1" applyFill="1" applyBorder="1" applyAlignment="1" applyProtection="1">
      <alignment horizontal="center"/>
    </xf>
    <xf numFmtId="5" fontId="27" fillId="0" borderId="29" xfId="2" applyFont="1" applyFill="1" applyBorder="1" applyProtection="1"/>
    <xf numFmtId="5" fontId="28" fillId="0" borderId="4" xfId="2" applyFont="1" applyFill="1" applyBorder="1" applyAlignment="1" applyProtection="1">
      <alignment horizontal="center"/>
    </xf>
    <xf numFmtId="5" fontId="27" fillId="0" borderId="49" xfId="2" applyFont="1" applyFill="1" applyBorder="1" applyProtection="1"/>
    <xf numFmtId="9" fontId="0" fillId="0" borderId="0" xfId="0" applyNumberFormat="1"/>
    <xf numFmtId="0" fontId="16" fillId="6" borderId="36" xfId="0" applyFont="1" applyFill="1" applyBorder="1" applyAlignment="1">
      <alignment horizontal="center" vertical="center" wrapText="1"/>
    </xf>
    <xf numFmtId="9" fontId="4" fillId="0" borderId="0" xfId="0" applyNumberFormat="1" applyFont="1" applyAlignment="1">
      <alignment horizontal="center" vertical="center"/>
    </xf>
    <xf numFmtId="41" fontId="4" fillId="0" borderId="0" xfId="3" applyNumberFormat="1" applyFont="1" applyFill="1" applyBorder="1" applyProtection="1"/>
    <xf numFmtId="41" fontId="16" fillId="0" borderId="0" xfId="3" applyNumberFormat="1" applyFont="1" applyFill="1" applyBorder="1" applyProtection="1"/>
    <xf numFmtId="9" fontId="4" fillId="0" borderId="75" xfId="0" applyNumberFormat="1" applyFont="1" applyBorder="1" applyProtection="1">
      <protection locked="0"/>
    </xf>
    <xf numFmtId="1" fontId="4" fillId="0" borderId="75" xfId="0" applyNumberFormat="1" applyFont="1" applyBorder="1" applyAlignment="1" applyProtection="1">
      <alignment horizontal="center" vertical="center"/>
      <protection locked="0"/>
    </xf>
    <xf numFmtId="9" fontId="4" fillId="0" borderId="103" xfId="0" applyNumberFormat="1" applyFont="1" applyBorder="1" applyAlignment="1">
      <alignment horizontal="center" vertical="center"/>
    </xf>
    <xf numFmtId="41" fontId="4" fillId="0" borderId="104" xfId="3" applyNumberFormat="1" applyFont="1" applyBorder="1" applyProtection="1">
      <protection locked="0"/>
    </xf>
    <xf numFmtId="165" fontId="6" fillId="0" borderId="105" xfId="0" applyNumberFormat="1" applyFont="1" applyBorder="1" applyProtection="1">
      <protection locked="0"/>
    </xf>
    <xf numFmtId="165" fontId="6" fillId="0" borderId="106" xfId="0" applyNumberFormat="1" applyFont="1" applyBorder="1" applyProtection="1">
      <protection locked="0"/>
    </xf>
    <xf numFmtId="41" fontId="6" fillId="3" borderId="102" xfId="0" applyNumberFormat="1" applyFont="1" applyFill="1" applyBorder="1"/>
    <xf numFmtId="41" fontId="4" fillId="3" borderId="102" xfId="0" applyNumberFormat="1" applyFont="1" applyFill="1" applyBorder="1"/>
    <xf numFmtId="165" fontId="6" fillId="4" borderId="107" xfId="0" applyNumberFormat="1" applyFont="1" applyFill="1" applyBorder="1" applyProtection="1">
      <protection locked="0"/>
    </xf>
    <xf numFmtId="165" fontId="6" fillId="4" borderId="106" xfId="0" applyNumberFormat="1" applyFont="1" applyFill="1" applyBorder="1" applyProtection="1">
      <protection locked="0"/>
    </xf>
    <xf numFmtId="41" fontId="6" fillId="5" borderId="102" xfId="0" applyNumberFormat="1" applyFont="1" applyFill="1" applyBorder="1"/>
    <xf numFmtId="41" fontId="4" fillId="5" borderId="108" xfId="0" applyNumberFormat="1" applyFont="1" applyFill="1" applyBorder="1"/>
    <xf numFmtId="41" fontId="4" fillId="3" borderId="109" xfId="3" applyNumberFormat="1" applyFont="1" applyFill="1" applyBorder="1" applyProtection="1"/>
    <xf numFmtId="41" fontId="4" fillId="3" borderId="104" xfId="3" applyNumberFormat="1" applyFont="1" applyFill="1" applyBorder="1" applyProtection="1"/>
    <xf numFmtId="41" fontId="4" fillId="5" borderId="102" xfId="0" applyNumberFormat="1" applyFont="1" applyFill="1" applyBorder="1"/>
    <xf numFmtId="9" fontId="4" fillId="0" borderId="60" xfId="0" applyNumberFormat="1" applyFont="1" applyBorder="1" applyProtection="1">
      <protection locked="0"/>
    </xf>
    <xf numFmtId="1" fontId="4" fillId="0" borderId="60" xfId="0" applyNumberFormat="1" applyFont="1" applyBorder="1" applyAlignment="1" applyProtection="1">
      <alignment horizontal="center" vertical="center"/>
      <protection locked="0"/>
    </xf>
    <xf numFmtId="9" fontId="4" fillId="0" borderId="111" xfId="0" applyNumberFormat="1" applyFont="1" applyBorder="1" applyAlignment="1">
      <alignment horizontal="center" vertical="center"/>
    </xf>
    <xf numFmtId="10" fontId="4" fillId="0" borderId="112" xfId="0" applyNumberFormat="1" applyFont="1" applyBorder="1" applyAlignment="1" applyProtection="1">
      <alignment horizontal="center"/>
      <protection locked="0"/>
    </xf>
    <xf numFmtId="41" fontId="6" fillId="3" borderId="113" xfId="0" applyNumberFormat="1" applyFont="1" applyFill="1" applyBorder="1"/>
    <xf numFmtId="41" fontId="4" fillId="3" borderId="113" xfId="0" applyNumberFormat="1" applyFont="1" applyFill="1" applyBorder="1"/>
    <xf numFmtId="41" fontId="6" fillId="5" borderId="113" xfId="0" applyNumberFormat="1" applyFont="1" applyFill="1" applyBorder="1"/>
    <xf numFmtId="41" fontId="4" fillId="5" borderId="114" xfId="0" applyNumberFormat="1" applyFont="1" applyFill="1" applyBorder="1"/>
    <xf numFmtId="41" fontId="4" fillId="3" borderId="43" xfId="3" applyNumberFormat="1" applyFont="1" applyFill="1" applyBorder="1" applyProtection="1"/>
    <xf numFmtId="41" fontId="4" fillId="3" borderId="56" xfId="3" applyNumberFormat="1" applyFont="1" applyFill="1" applyBorder="1" applyProtection="1"/>
    <xf numFmtId="165" fontId="6" fillId="4" borderId="115" xfId="0" applyNumberFormat="1" applyFont="1" applyFill="1" applyBorder="1" applyProtection="1">
      <protection locked="0"/>
    </xf>
    <xf numFmtId="41" fontId="4" fillId="5" borderId="113" xfId="0" applyNumberFormat="1" applyFont="1" applyFill="1" applyBorder="1"/>
    <xf numFmtId="165" fontId="6" fillId="0" borderId="115" xfId="0" applyNumberFormat="1" applyFont="1" applyBorder="1" applyProtection="1">
      <protection locked="0"/>
    </xf>
    <xf numFmtId="41" fontId="6" fillId="0" borderId="104" xfId="3" applyNumberFormat="1" applyFont="1" applyBorder="1" applyProtection="1">
      <protection locked="0"/>
    </xf>
    <xf numFmtId="41" fontId="6" fillId="5" borderId="117" xfId="0" applyNumberFormat="1" applyFont="1" applyFill="1" applyBorder="1"/>
    <xf numFmtId="0" fontId="6" fillId="0" borderId="116" xfId="0" applyFont="1" applyBorder="1"/>
    <xf numFmtId="9" fontId="4" fillId="0" borderId="41" xfId="0" applyNumberFormat="1" applyFont="1" applyBorder="1" applyAlignment="1">
      <alignment horizontal="center" vertical="center"/>
    </xf>
    <xf numFmtId="0" fontId="31" fillId="0" borderId="0" xfId="0" applyFont="1"/>
    <xf numFmtId="1" fontId="4" fillId="0" borderId="0" xfId="0" applyNumberFormat="1" applyFont="1" applyAlignment="1">
      <alignment horizontal="center" vertical="center"/>
    </xf>
    <xf numFmtId="10" fontId="4" fillId="0" borderId="0" xfId="0" applyNumberFormat="1" applyFont="1" applyAlignment="1">
      <alignment horizontal="center"/>
    </xf>
    <xf numFmtId="41" fontId="6" fillId="0" borderId="0" xfId="3" applyNumberFormat="1" applyFont="1" applyFill="1" applyBorder="1" applyProtection="1"/>
    <xf numFmtId="165" fontId="6" fillId="0" borderId="0" xfId="0" applyNumberFormat="1" applyFont="1"/>
    <xf numFmtId="41" fontId="4" fillId="0" borderId="0" xfId="0" applyNumberFormat="1" applyFont="1"/>
    <xf numFmtId="0" fontId="4" fillId="0" borderId="102" xfId="0" applyFont="1" applyBorder="1" applyProtection="1">
      <protection locked="0"/>
    </xf>
    <xf numFmtId="0" fontId="4" fillId="0" borderId="15" xfId="0" applyFont="1" applyBorder="1" applyProtection="1">
      <protection locked="0"/>
    </xf>
    <xf numFmtId="0" fontId="6" fillId="0" borderId="0" xfId="0" applyFont="1" applyProtection="1">
      <protection locked="0"/>
    </xf>
    <xf numFmtId="0" fontId="32" fillId="0" borderId="15" xfId="4" applyFont="1" applyFill="1" applyBorder="1" applyProtection="1">
      <protection locked="0"/>
    </xf>
    <xf numFmtId="0" fontId="6" fillId="0" borderId="110" xfId="0" applyFont="1" applyBorder="1" applyProtection="1">
      <protection locked="0"/>
    </xf>
    <xf numFmtId="0" fontId="32" fillId="0" borderId="102" xfId="4" applyFont="1" applyFill="1" applyBorder="1" applyProtection="1">
      <protection locked="0"/>
    </xf>
    <xf numFmtId="0" fontId="4" fillId="0" borderId="36" xfId="0" applyFont="1" applyBorder="1" applyProtection="1">
      <protection locked="0"/>
    </xf>
    <xf numFmtId="41" fontId="16" fillId="0" borderId="0" xfId="3" applyNumberFormat="1" applyFont="1" applyFill="1" applyBorder="1" applyAlignment="1" applyProtection="1">
      <alignment wrapText="1"/>
    </xf>
    <xf numFmtId="9" fontId="33" fillId="0" borderId="0" xfId="4" applyNumberFormat="1" applyFont="1" applyFill="1" applyBorder="1" applyProtection="1"/>
    <xf numFmtId="0" fontId="2" fillId="0" borderId="120" xfId="0" applyFont="1" applyBorder="1" applyAlignment="1">
      <alignment horizontal="center"/>
    </xf>
    <xf numFmtId="0" fontId="16" fillId="0" borderId="66" xfId="0" applyFont="1" applyBorder="1" applyAlignment="1">
      <alignment horizontal="center" wrapText="1"/>
    </xf>
    <xf numFmtId="0" fontId="16" fillId="0" borderId="39" xfId="0" applyFont="1" applyBorder="1" applyAlignment="1">
      <alignment horizontal="center" wrapText="1"/>
    </xf>
    <xf numFmtId="0" fontId="16" fillId="0" borderId="58" xfId="0" applyFont="1" applyBorder="1" applyAlignment="1">
      <alignment horizontal="center" wrapText="1"/>
    </xf>
    <xf numFmtId="0" fontId="16" fillId="4" borderId="66" xfId="0" applyFont="1" applyFill="1" applyBorder="1" applyAlignment="1">
      <alignment horizontal="center" wrapText="1"/>
    </xf>
    <xf numFmtId="0" fontId="16" fillId="4" borderId="39" xfId="0" applyFont="1" applyFill="1" applyBorder="1" applyAlignment="1">
      <alignment horizontal="center" wrapText="1"/>
    </xf>
    <xf numFmtId="0" fontId="16" fillId="4" borderId="45" xfId="0" applyFont="1" applyFill="1" applyBorder="1" applyAlignment="1">
      <alignment horizontal="center" wrapText="1"/>
    </xf>
    <xf numFmtId="0" fontId="16" fillId="0" borderId="40" xfId="0" applyFont="1" applyBorder="1" applyAlignment="1">
      <alignment horizontal="center" wrapText="1"/>
    </xf>
    <xf numFmtId="0" fontId="16" fillId="0" borderId="45" xfId="0" applyFont="1" applyBorder="1" applyAlignment="1">
      <alignment horizontal="center" wrapText="1"/>
    </xf>
    <xf numFmtId="0" fontId="16" fillId="0" borderId="42" xfId="0" applyFont="1" applyBorder="1" applyAlignment="1">
      <alignment horizontal="center" vertical="center" wrapText="1"/>
    </xf>
    <xf numFmtId="0" fontId="16" fillId="0" borderId="43" xfId="0" applyFont="1" applyBorder="1" applyAlignment="1">
      <alignment horizontal="center" vertical="center" wrapText="1"/>
    </xf>
    <xf numFmtId="0" fontId="16" fillId="5" borderId="73" xfId="0" applyFont="1" applyFill="1" applyBorder="1" applyAlignment="1">
      <alignment horizontal="center" vertical="center" wrapText="1"/>
    </xf>
    <xf numFmtId="0" fontId="16" fillId="5" borderId="74" xfId="0" applyFont="1" applyFill="1" applyBorder="1" applyAlignment="1">
      <alignment horizontal="center" vertical="center" wrapText="1"/>
    </xf>
    <xf numFmtId="0" fontId="16" fillId="5" borderId="60" xfId="0" applyFont="1" applyFill="1" applyBorder="1" applyAlignment="1">
      <alignment horizontal="center" vertical="center" wrapText="1"/>
    </xf>
    <xf numFmtId="41" fontId="16" fillId="0" borderId="73" xfId="3" applyNumberFormat="1" applyFont="1" applyBorder="1" applyAlignment="1" applyProtection="1">
      <alignment horizontal="center" vertical="center" wrapText="1"/>
    </xf>
    <xf numFmtId="41" fontId="16" fillId="0" borderId="74" xfId="3" applyNumberFormat="1" applyFont="1" applyBorder="1" applyAlignment="1" applyProtection="1">
      <alignment horizontal="center" vertical="center" wrapText="1"/>
    </xf>
    <xf numFmtId="41" fontId="16" fillId="0" borderId="60" xfId="3" applyNumberFormat="1" applyFont="1" applyBorder="1" applyAlignment="1" applyProtection="1">
      <alignment horizontal="center" vertical="center" wrapText="1"/>
    </xf>
    <xf numFmtId="0" fontId="16" fillId="0" borderId="53" xfId="0" applyFont="1" applyBorder="1" applyAlignment="1">
      <alignment horizontal="center" wrapText="1"/>
    </xf>
    <xf numFmtId="0" fontId="16" fillId="0" borderId="52" xfId="0" applyFont="1" applyBorder="1" applyAlignment="1">
      <alignment horizontal="center" wrapText="1"/>
    </xf>
    <xf numFmtId="0" fontId="16" fillId="0" borderId="67" xfId="0" applyFont="1" applyBorder="1" applyAlignment="1">
      <alignment horizontal="center" wrapText="1"/>
    </xf>
    <xf numFmtId="0" fontId="16" fillId="0" borderId="17" xfId="0" applyFont="1" applyBorder="1" applyAlignment="1">
      <alignment horizontal="center" wrapText="1"/>
    </xf>
    <xf numFmtId="0" fontId="16" fillId="0" borderId="1" xfId="0" applyFont="1" applyBorder="1" applyAlignment="1">
      <alignment horizontal="center" wrapText="1"/>
    </xf>
    <xf numFmtId="0" fontId="16" fillId="0" borderId="15" xfId="0" applyFont="1" applyBorder="1" applyAlignment="1">
      <alignment horizontal="center" wrapText="1"/>
    </xf>
    <xf numFmtId="9" fontId="34" fillId="0" borderId="116" xfId="4" applyNumberFormat="1" applyFont="1" applyFill="1" applyBorder="1" applyAlignment="1" applyProtection="1">
      <alignment horizontal="center" vertical="center"/>
    </xf>
    <xf numFmtId="0" fontId="2" fillId="0" borderId="54" xfId="0" applyFont="1" applyBorder="1" applyAlignment="1">
      <alignment horizontal="center" vertical="center" wrapText="1"/>
    </xf>
    <xf numFmtId="0" fontId="2" fillId="0" borderId="60" xfId="0" applyFont="1" applyBorder="1" applyAlignment="1">
      <alignment horizontal="center" vertical="center" wrapText="1"/>
    </xf>
    <xf numFmtId="0" fontId="2" fillId="6" borderId="119"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16" fillId="0" borderId="118" xfId="0" applyFont="1" applyBorder="1" applyAlignment="1">
      <alignment horizontal="center"/>
    </xf>
    <xf numFmtId="0" fontId="16" fillId="0" borderId="121" xfId="0" applyFont="1" applyBorder="1" applyAlignment="1">
      <alignment horizontal="center"/>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7" fillId="0" borderId="8" xfId="0" applyFont="1" applyBorder="1" applyAlignment="1">
      <alignment vertical="center" wrapText="1"/>
    </xf>
    <xf numFmtId="0" fontId="7" fillId="0" borderId="10" xfId="0" applyFont="1"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cellXfs>
  <cellStyles count="5">
    <cellStyle name="Currency" xfId="3" builtinId="4"/>
    <cellStyle name="Currency0" xfId="2" xr:uid="{733600C8-A0AA-4D44-8E55-256E35D07902}"/>
    <cellStyle name="Hyperlink" xfId="4" builtinId="8"/>
    <cellStyle name="Normal" xfId="0" builtinId="0"/>
    <cellStyle name="Percent" xfId="1" builtinId="5"/>
  </cellStyles>
  <dxfs count="32">
    <dxf>
      <fill>
        <patternFill>
          <bgColor rgb="FFF0F0F0"/>
        </patternFill>
      </fill>
    </dxf>
    <dxf>
      <fill>
        <patternFill>
          <bgColor rgb="FFFFFF00"/>
        </patternFill>
      </fill>
    </dxf>
    <dxf>
      <fill>
        <patternFill>
          <bgColor rgb="FFF0F0F0"/>
        </patternFill>
      </fill>
    </dxf>
    <dxf>
      <fill>
        <patternFill>
          <bgColor rgb="FFFFFF00"/>
        </patternFill>
      </fill>
    </dxf>
    <dxf>
      <fill>
        <patternFill>
          <bgColor rgb="FFF0F0F0"/>
        </patternFill>
      </fill>
    </dxf>
    <dxf>
      <fill>
        <patternFill>
          <bgColor rgb="FFFFFF00"/>
        </patternFill>
      </fill>
    </dxf>
    <dxf>
      <fill>
        <patternFill>
          <bgColor rgb="FFF0F0F0"/>
        </patternFill>
      </fill>
    </dxf>
    <dxf>
      <fill>
        <patternFill>
          <bgColor rgb="FFFFFF00"/>
        </patternFill>
      </fill>
    </dxf>
    <dxf>
      <fill>
        <patternFill>
          <bgColor rgb="FFF0F0F0"/>
        </patternFill>
      </fill>
    </dxf>
    <dxf>
      <fill>
        <patternFill>
          <bgColor rgb="FFFFFF00"/>
        </patternFill>
      </fill>
    </dxf>
    <dxf>
      <fill>
        <patternFill>
          <bgColor rgb="FFF0F0F0"/>
        </patternFill>
      </fill>
    </dxf>
    <dxf>
      <fill>
        <patternFill>
          <bgColor rgb="FFF0F0F0"/>
        </patternFill>
      </fill>
    </dxf>
    <dxf>
      <fill>
        <patternFill>
          <bgColor rgb="FFF0F0F0"/>
        </patternFill>
      </fill>
    </dxf>
    <dxf>
      <fill>
        <patternFill>
          <bgColor rgb="FFFFFF00"/>
        </patternFill>
      </fill>
    </dxf>
    <dxf>
      <fill>
        <patternFill>
          <bgColor rgb="FFFFFF00"/>
        </patternFill>
      </fill>
    </dxf>
    <dxf>
      <fill>
        <patternFill>
          <bgColor rgb="FFF0F0F0"/>
        </patternFill>
      </fill>
    </dxf>
    <dxf>
      <fill>
        <patternFill>
          <bgColor rgb="FFF0F0F0"/>
        </patternFill>
      </fill>
    </dxf>
    <dxf>
      <fill>
        <patternFill>
          <bgColor rgb="FFFFFF00"/>
        </patternFill>
      </fill>
    </dxf>
    <dxf>
      <fill>
        <patternFill>
          <bgColor rgb="FFF0F0F0"/>
        </patternFill>
      </fill>
    </dxf>
    <dxf>
      <fill>
        <patternFill>
          <bgColor rgb="FFF0F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FFF00"/>
        </patternFill>
      </fill>
    </dxf>
    <dxf>
      <fill>
        <patternFill>
          <bgColor rgb="FFF0F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ontana.edu/hr/benicalc.html" TargetMode="External"/><Relationship Id="rId2" Type="http://schemas.openxmlformats.org/officeDocument/2006/relationships/hyperlink" Target="https://www.montana.edu/hr/benicalc.html" TargetMode="External"/><Relationship Id="rId1" Type="http://schemas.openxmlformats.org/officeDocument/2006/relationships/hyperlink" Target="https://www.montana.edu/gradschool/documents/GRA%20Tool%20current%20version.xlsx"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grants.nih.gov/grants/guide/notice-files/NOT-OD-21-049.html" TargetMode="External"/><Relationship Id="rId2" Type="http://schemas.openxmlformats.org/officeDocument/2006/relationships/hyperlink" Target="https://www.montana.edu/gradschool/documents/GRA%20tool%2003.29.21.xlsx" TargetMode="External"/><Relationship Id="rId1" Type="http://schemas.openxmlformats.org/officeDocument/2006/relationships/hyperlink" Target="https://www.montana.edu/orc/radiation/ops-cost-sheet.html" TargetMode="External"/><Relationship Id="rId5" Type="http://schemas.openxmlformats.org/officeDocument/2006/relationships/printerSettings" Target="../printerSettings/printerSettings8.bin"/><Relationship Id="rId4" Type="http://schemas.openxmlformats.org/officeDocument/2006/relationships/hyperlink" Target="https://www.montana.edu/hr/benicalc.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CD7DB-02A3-476B-B28B-B8C121EE3A73}">
  <sheetPr codeName="Sheet1">
    <pageSetUpPr fitToPage="1"/>
  </sheetPr>
  <dimension ref="A1:N106"/>
  <sheetViews>
    <sheetView tabSelected="1" topLeftCell="A32" zoomScale="90" zoomScaleNormal="90" workbookViewId="0">
      <selection activeCell="A67" sqref="A67"/>
    </sheetView>
  </sheetViews>
  <sheetFormatPr defaultColWidth="0" defaultRowHeight="14.25" zeroHeight="1" x14ac:dyDescent="0.2"/>
  <cols>
    <col min="1" max="1" width="61.28515625" style="4" customWidth="1"/>
    <col min="2" max="2" width="15.7109375" style="4" customWidth="1"/>
    <col min="3" max="3" width="14.140625" style="216" customWidth="1"/>
    <col min="4" max="4" width="14.140625" style="4" customWidth="1"/>
    <col min="5" max="5" width="14.140625" style="216" customWidth="1"/>
    <col min="6" max="6" width="14.140625" style="4" customWidth="1"/>
    <col min="7" max="7" width="14.140625" style="216" customWidth="1"/>
    <col min="8" max="8" width="14.140625" style="4" customWidth="1"/>
    <col min="9" max="9" width="14.140625" style="216" customWidth="1"/>
    <col min="10" max="10" width="14.140625" style="4" customWidth="1"/>
    <col min="11" max="11" width="14.140625" style="216" customWidth="1"/>
    <col min="12" max="14" width="14.140625" style="4" customWidth="1"/>
    <col min="15" max="16384" width="9.140625" style="4" hidden="1"/>
  </cols>
  <sheetData>
    <row r="1" spans="1:14" ht="15.75" thickTop="1" x14ac:dyDescent="0.25">
      <c r="A1" s="246" t="s">
        <v>0</v>
      </c>
      <c r="B1" s="270"/>
      <c r="C1" s="271"/>
      <c r="D1" s="270"/>
      <c r="E1" s="271"/>
      <c r="F1" s="270"/>
      <c r="G1" s="271"/>
      <c r="H1" s="270"/>
      <c r="I1" s="271"/>
      <c r="J1" s="270"/>
      <c r="K1" s="328"/>
      <c r="L1" s="349"/>
      <c r="M1" s="350"/>
      <c r="N1" s="351"/>
    </row>
    <row r="2" spans="1:14" ht="15" x14ac:dyDescent="0.25">
      <c r="A2" s="247" t="s">
        <v>1</v>
      </c>
      <c r="B2" s="272" t="s">
        <v>2</v>
      </c>
      <c r="C2" s="273" t="s">
        <v>3</v>
      </c>
      <c r="D2" s="272" t="s">
        <v>2</v>
      </c>
      <c r="E2" s="273" t="s">
        <v>3</v>
      </c>
      <c r="F2" s="272" t="s">
        <v>2</v>
      </c>
      <c r="G2" s="273" t="s">
        <v>3</v>
      </c>
      <c r="H2" s="272" t="s">
        <v>2</v>
      </c>
      <c r="I2" s="273" t="s">
        <v>3</v>
      </c>
      <c r="J2" s="272" t="s">
        <v>2</v>
      </c>
      <c r="K2" s="329" t="s">
        <v>3</v>
      </c>
      <c r="L2" s="352" t="s">
        <v>4</v>
      </c>
      <c r="M2" s="233" t="s">
        <v>4</v>
      </c>
      <c r="N2" s="353" t="s">
        <v>4</v>
      </c>
    </row>
    <row r="3" spans="1:14" ht="15" x14ac:dyDescent="0.25">
      <c r="A3" s="247" t="s">
        <v>5</v>
      </c>
      <c r="B3" s="272" t="s">
        <v>6</v>
      </c>
      <c r="C3" s="273" t="s">
        <v>7</v>
      </c>
      <c r="D3" s="272" t="s">
        <v>6</v>
      </c>
      <c r="E3" s="273" t="s">
        <v>7</v>
      </c>
      <c r="F3" s="272" t="s">
        <v>6</v>
      </c>
      <c r="G3" s="273" t="s">
        <v>7</v>
      </c>
      <c r="H3" s="272" t="s">
        <v>6</v>
      </c>
      <c r="I3" s="273" t="s">
        <v>7</v>
      </c>
      <c r="J3" s="272" t="s">
        <v>6</v>
      </c>
      <c r="K3" s="329" t="s">
        <v>7</v>
      </c>
      <c r="L3" s="352" t="s">
        <v>2</v>
      </c>
      <c r="M3" s="233" t="s">
        <v>3</v>
      </c>
      <c r="N3" s="353" t="s">
        <v>8</v>
      </c>
    </row>
    <row r="4" spans="1:14" ht="15" x14ac:dyDescent="0.25">
      <c r="A4" s="247" t="s">
        <v>9</v>
      </c>
      <c r="B4" s="274" t="s">
        <v>10</v>
      </c>
      <c r="C4" s="275" t="s">
        <v>10</v>
      </c>
      <c r="D4" s="274" t="s">
        <v>11</v>
      </c>
      <c r="E4" s="275" t="s">
        <v>11</v>
      </c>
      <c r="F4" s="274" t="s">
        <v>12</v>
      </c>
      <c r="G4" s="275" t="s">
        <v>12</v>
      </c>
      <c r="H4" s="274" t="s">
        <v>13</v>
      </c>
      <c r="I4" s="275" t="s">
        <v>13</v>
      </c>
      <c r="J4" s="274" t="s">
        <v>14</v>
      </c>
      <c r="K4" s="330" t="s">
        <v>14</v>
      </c>
      <c r="L4" s="354" t="s">
        <v>6</v>
      </c>
      <c r="M4" s="234" t="s">
        <v>7</v>
      </c>
      <c r="N4" s="355" t="s">
        <v>15</v>
      </c>
    </row>
    <row r="5" spans="1:14" ht="15" x14ac:dyDescent="0.25">
      <c r="A5" s="247" t="s">
        <v>16</v>
      </c>
      <c r="B5" s="276"/>
      <c r="C5" s="277" t="str">
        <f>IF(A7="Required Cost Share: NO", "COST SHARE", " ")</f>
        <v xml:space="preserve"> </v>
      </c>
      <c r="D5" s="276"/>
      <c r="E5" s="277" t="str">
        <f>IF(A7="Required Cost Share: NO", "COST SHARE", " ")</f>
        <v xml:space="preserve"> </v>
      </c>
      <c r="F5" s="276"/>
      <c r="G5" s="277" t="str">
        <f>IF(A7="Required Cost Share: NO", "COST SHARE", " ")</f>
        <v xml:space="preserve"> </v>
      </c>
      <c r="H5" s="276"/>
      <c r="I5" s="277" t="str">
        <f>IF(A7="Required Cost Share: NO", "COST SHARE", " ")</f>
        <v xml:space="preserve"> </v>
      </c>
      <c r="J5" s="276"/>
      <c r="K5" s="331" t="str">
        <f>IF(A7="Required Cost Share: NO", "COST SHARE", " ")</f>
        <v xml:space="preserve"> </v>
      </c>
      <c r="L5" s="354"/>
      <c r="M5" s="234"/>
      <c r="N5" s="355"/>
    </row>
    <row r="6" spans="1:14" ht="15" x14ac:dyDescent="0.25">
      <c r="A6" s="247" t="s">
        <v>17</v>
      </c>
      <c r="B6" s="276"/>
      <c r="C6" s="277" t="str">
        <f>IF(A7="Required Cost Share: NO", "IS NOT", " ")</f>
        <v xml:space="preserve"> </v>
      </c>
      <c r="D6" s="276"/>
      <c r="E6" s="277" t="str">
        <f>IF(A7="Required Cost Share: NO", "IS NOT", " ")</f>
        <v xml:space="preserve"> </v>
      </c>
      <c r="F6" s="276"/>
      <c r="G6" s="277" t="str">
        <f>IF(A7="Required Cost Share: NO", "IS NOT", " ")</f>
        <v xml:space="preserve"> </v>
      </c>
      <c r="H6" s="276"/>
      <c r="I6" s="277" t="str">
        <f>IF(A7="Required Cost Share: NO", "IS NOT", " ")</f>
        <v xml:space="preserve"> </v>
      </c>
      <c r="J6" s="276"/>
      <c r="K6" s="331" t="str">
        <f>IF(A7="Required Cost Share: NO", "IS NOT", " ")</f>
        <v xml:space="preserve"> </v>
      </c>
      <c r="L6" s="354"/>
      <c r="M6" s="234"/>
      <c r="N6" s="355"/>
    </row>
    <row r="7" spans="1:14" ht="15" x14ac:dyDescent="0.25">
      <c r="A7" s="247" t="s">
        <v>18</v>
      </c>
      <c r="B7" s="276"/>
      <c r="C7" s="277" t="str">
        <f>IF(A7="Required Cost Share: NO", "ALLOWED", " ")</f>
        <v xml:space="preserve"> </v>
      </c>
      <c r="D7" s="276"/>
      <c r="E7" s="277" t="str">
        <f>IF(A7="Required Cost Share: NO", "ALLOWED", " ")</f>
        <v xml:space="preserve"> </v>
      </c>
      <c r="F7" s="276"/>
      <c r="G7" s="277" t="str">
        <f>IF(A7="Required Cost Share: NO", "ALLOWED", " ")</f>
        <v xml:space="preserve"> </v>
      </c>
      <c r="H7" s="276"/>
      <c r="I7" s="277" t="str">
        <f>IF(A7="Required Cost Share: NO", "ALLOWED", " ")</f>
        <v xml:space="preserve"> </v>
      </c>
      <c r="J7" s="276"/>
      <c r="K7" s="331" t="str">
        <f>IF(A7="Required Cost Share: NO", "ALLOWED", " ")</f>
        <v xml:space="preserve"> </v>
      </c>
      <c r="L7" s="354"/>
      <c r="M7" s="234"/>
      <c r="N7" s="355"/>
    </row>
    <row r="8" spans="1:14" ht="15" x14ac:dyDescent="0.25">
      <c r="A8" s="248"/>
      <c r="B8" s="276"/>
      <c r="C8" s="277"/>
      <c r="D8" s="276"/>
      <c r="E8" s="277"/>
      <c r="F8" s="276"/>
      <c r="G8" s="277"/>
      <c r="H8" s="276"/>
      <c r="I8" s="277"/>
      <c r="J8" s="276"/>
      <c r="K8" s="331"/>
      <c r="L8" s="354"/>
      <c r="M8" s="234"/>
      <c r="N8" s="355"/>
    </row>
    <row r="9" spans="1:14" ht="15" x14ac:dyDescent="0.25">
      <c r="A9" s="249" t="s">
        <v>19</v>
      </c>
      <c r="B9" s="278"/>
      <c r="C9" s="279"/>
      <c r="D9" s="278"/>
      <c r="E9" s="279"/>
      <c r="F9" s="278"/>
      <c r="G9" s="279"/>
      <c r="H9" s="278"/>
      <c r="I9" s="279"/>
      <c r="J9" s="278"/>
      <c r="K9" s="332"/>
      <c r="L9" s="356"/>
      <c r="M9" s="237"/>
      <c r="N9" s="357"/>
    </row>
    <row r="10" spans="1:14" x14ac:dyDescent="0.2">
      <c r="A10" s="250" t="s">
        <v>20</v>
      </c>
      <c r="B10" s="280">
        <f>SUMIF(Personnel!$A$4:$A$20,"Faculty",Personnel!J4:J20)</f>
        <v>0</v>
      </c>
      <c r="C10" s="281">
        <f>SUMIF(Personnel!$A$4:$A$20,"Faculty",Personnel!O4:O20)</f>
        <v>0</v>
      </c>
      <c r="D10" s="280">
        <f>SUMIF(Personnel!$A$4:$A$20,"Faculty",Personnel!U4:U20)</f>
        <v>0</v>
      </c>
      <c r="E10" s="281">
        <f>SUMIF(Personnel!$A$4:$A$20,"Faculty",Personnel!Z4:Z20)</f>
        <v>0</v>
      </c>
      <c r="F10" s="280">
        <f>SUMIF(Personnel!$A$4:$A$20,"Faculty",Personnel!AF4:AF20)</f>
        <v>0</v>
      </c>
      <c r="G10" s="281">
        <f>SUMIF(Personnel!$A$4:$A$20,"Faculty",Personnel!AK4:AK20)</f>
        <v>0</v>
      </c>
      <c r="H10" s="280">
        <f>SUMIF(Personnel!$A$4:$A$20,"Faculty",Personnel!AQ4:AQ20)</f>
        <v>0</v>
      </c>
      <c r="I10" s="281">
        <f>SUMIF(Personnel!$A$4:$A$20,"Faculty",Personnel!AV4:AV20)</f>
        <v>0</v>
      </c>
      <c r="J10" s="280">
        <f>SUMIF(Personnel!$A$4:$A$20,"Faculty",Personnel!BB4:BB20)</f>
        <v>0</v>
      </c>
      <c r="K10" s="333">
        <f>SUMIF(Personnel!$A$4:$A$20,"Faculty",Personnel!BG4:BG20)</f>
        <v>0</v>
      </c>
      <c r="L10" s="358">
        <f>SUM(B10,D10,F10,H10,J10)</f>
        <v>0</v>
      </c>
      <c r="M10" s="232">
        <f t="shared" ref="L10:M13" si="0">SUM(C10,E10,G10,I10,K10)</f>
        <v>0</v>
      </c>
      <c r="N10" s="359">
        <f>SUM(L10,M10)</f>
        <v>0</v>
      </c>
    </row>
    <row r="11" spans="1:14" x14ac:dyDescent="0.2">
      <c r="A11" s="250" t="s">
        <v>21</v>
      </c>
      <c r="B11" s="280">
        <f>SUMIF(Personnel!$A$4:$A$20,"Professional",Personnel!J4:J20)</f>
        <v>0</v>
      </c>
      <c r="C11" s="281">
        <f>SUMIF(Personnel!$A$4:$A$20,"Professional",Personnel!O4:OK20)</f>
        <v>0</v>
      </c>
      <c r="D11" s="280">
        <f>SUMIF(Personnel!$A$4:$A$20,"Professional",Personnel!U4:U20)</f>
        <v>0</v>
      </c>
      <c r="E11" s="281">
        <f>SUMIF(Personnel!$A$4:$A$20,"Professional",Personnel!Z4:Z20)</f>
        <v>0</v>
      </c>
      <c r="F11" s="280">
        <f>SUMIF(Personnel!$A$4:$A$20,"Professional",Personnel!AF4:AF20)</f>
        <v>0</v>
      </c>
      <c r="G11" s="281">
        <f>SUMIF(Personnel!$A$4:$A$20,"Professional",Personnel!AK4:AK20)</f>
        <v>0</v>
      </c>
      <c r="H11" s="280">
        <f>SUMIF(Personnel!$A$4:$A$20,"Professional",Personnel!AQ4:AQ20)</f>
        <v>0</v>
      </c>
      <c r="I11" s="281">
        <f>SUMIF(Personnel!$A$4:$A$20,"Professional",Personnel!AV4:AV20)</f>
        <v>0</v>
      </c>
      <c r="J11" s="280">
        <f>SUMIF(Personnel!$A$4:$A$20,"Professional",Personnel!BB4:BB20)</f>
        <v>0</v>
      </c>
      <c r="K11" s="333">
        <f>SUMIF(Personnel!$A$4:$A$20,"Professional",Personnel!BG4:BG20)</f>
        <v>0</v>
      </c>
      <c r="L11" s="358">
        <f t="shared" si="0"/>
        <v>0</v>
      </c>
      <c r="M11" s="232">
        <f t="shared" si="0"/>
        <v>0</v>
      </c>
      <c r="N11" s="359">
        <f t="shared" ref="N11:N13" si="1">SUM(L11,M11)</f>
        <v>0</v>
      </c>
    </row>
    <row r="12" spans="1:14" x14ac:dyDescent="0.2">
      <c r="A12" s="250" t="s">
        <v>22</v>
      </c>
      <c r="B12" s="280">
        <f>SUMIF(Personnel!$A$4:$A$20,"Postdoc",Personnel!J4:J20)</f>
        <v>0</v>
      </c>
      <c r="C12" s="281">
        <f>SUMIF(Personnel!$A$4:$A$20,"Postdoc",Personnel!O4:O20)</f>
        <v>0</v>
      </c>
      <c r="D12" s="280">
        <f>SUMIF(Personnel!$A$4:$A$20,"Postdoc",Personnel!U4:U20)</f>
        <v>0</v>
      </c>
      <c r="E12" s="281">
        <f>SUMIF(Personnel!$A$4:$A$20,"Postdoc",Personnel!Z4:Z20)</f>
        <v>0</v>
      </c>
      <c r="F12" s="280">
        <f>SUMIF(Personnel!$A$4:$A$20,"Postdoc",Personnel!AF4:AF20)</f>
        <v>0</v>
      </c>
      <c r="G12" s="281">
        <f>SUMIF(Personnel!$A$4:$A$20,"Postdoc",Personnel!AK4:AK20)</f>
        <v>0</v>
      </c>
      <c r="H12" s="280">
        <f>SUMIF(Personnel!$A$4:$A$20,"Postdoc",Personnel!AQ4:AQ20)</f>
        <v>0</v>
      </c>
      <c r="I12" s="281">
        <f>SUMIF(Personnel!$A$4:$A$20,"Postdoc",Personnel!AV4:AV20)</f>
        <v>0</v>
      </c>
      <c r="J12" s="280">
        <f>SUMIF(Personnel!$A$4:$A$20,"Postdoc",Personnel!BB4:BB20)</f>
        <v>0</v>
      </c>
      <c r="K12" s="333">
        <f>SUMIF(Personnel!$A$4:$A$20,"Postdoc",Personnel!BG4:BG20)</f>
        <v>0</v>
      </c>
      <c r="L12" s="358">
        <f t="shared" si="0"/>
        <v>0</v>
      </c>
      <c r="M12" s="232">
        <f t="shared" si="0"/>
        <v>0</v>
      </c>
      <c r="N12" s="359">
        <f t="shared" si="1"/>
        <v>0</v>
      </c>
    </row>
    <row r="13" spans="1:14" x14ac:dyDescent="0.2">
      <c r="A13" s="250" t="s">
        <v>23</v>
      </c>
      <c r="B13" s="280">
        <f>SUMIF(Personnel!$A$23:$A$36,"*Graduate Student*",Personnel!J23:J36)</f>
        <v>0</v>
      </c>
      <c r="C13" s="281">
        <f>SUMIF(Personnel!$A$23:$A$36,"*Graduate Student*",Personnel!O23:O36)</f>
        <v>0</v>
      </c>
      <c r="D13" s="280">
        <f>SUMIF(Personnel!$A$23:$A$36,"*Graduate Student*",Personnel!U23:U36)</f>
        <v>0</v>
      </c>
      <c r="E13" s="281">
        <f>SUMIF(Personnel!$A$23:$A$36,"*Graduate Student*",Personnel!Z23:Z36)</f>
        <v>0</v>
      </c>
      <c r="F13" s="280">
        <f>SUMIF(Personnel!$A$23:$A$36,"*Graduate Student*",Personnel!AF23:AF36)</f>
        <v>0</v>
      </c>
      <c r="G13" s="281">
        <f>SUMIF(Personnel!$A$23:$A$36,"*Graduate Student*",Personnel!AK23:AK36)</f>
        <v>0</v>
      </c>
      <c r="H13" s="280">
        <f>SUMIF(Personnel!$A$23:$A$36,"*Graduate Student*",Personnel!AQ23:AQ36)</f>
        <v>0</v>
      </c>
      <c r="I13" s="281">
        <f>SUMIF(Personnel!$A$23:$A$36,"*Graduate Student*",Personnel!AV23:AV36)</f>
        <v>0</v>
      </c>
      <c r="J13" s="280">
        <f>SUMIF(Personnel!$A$23:$A$36,"*Graduate Student*",Personnel!BB23:BB36)</f>
        <v>0</v>
      </c>
      <c r="K13" s="333">
        <f>SUMIF(Personnel!$A$23:$A$36,"*Graduate Student*",Personnel!BG23:BGS36)</f>
        <v>0</v>
      </c>
      <c r="L13" s="358">
        <f t="shared" si="0"/>
        <v>0</v>
      </c>
      <c r="M13" s="232">
        <f t="shared" si="0"/>
        <v>0</v>
      </c>
      <c r="N13" s="359">
        <f t="shared" si="1"/>
        <v>0</v>
      </c>
    </row>
    <row r="14" spans="1:14" x14ac:dyDescent="0.2">
      <c r="A14" s="250" t="s">
        <v>24</v>
      </c>
      <c r="B14" s="280">
        <f>SUMIF(Personnel!$A$23:$A$36,"*Undergrad Student*",Personnel!J23:J36)</f>
        <v>0</v>
      </c>
      <c r="C14" s="281">
        <f>SUMIF(Personnel!$A$23:$A$36,"*Undergrad Student*",Personnel!O23:O36)</f>
        <v>0</v>
      </c>
      <c r="D14" s="280">
        <f>SUMIF(Personnel!$A$23:$A$36,"*Undergrad Student*",Personnel!U23:U36)</f>
        <v>0</v>
      </c>
      <c r="E14" s="281">
        <f>SUMIF(Personnel!$A$23:$A$36,"*Undergrad Student*",Personnel!Z23:Z36)</f>
        <v>0</v>
      </c>
      <c r="F14" s="280">
        <f>SUMIF(Personnel!$A$23:$A$36,"*Undergrad Student*",Personnel!AF23:AF36)</f>
        <v>0</v>
      </c>
      <c r="G14" s="281">
        <f>SUMIF(Personnel!$A$23:$A$36,"*Undergrad Student*",Personnel!AK23:AK36)</f>
        <v>0</v>
      </c>
      <c r="H14" s="280">
        <f>SUMIF(Personnel!$A$23:$A$36,"*Undergrad Student*",Personnel!AQ23:AQ36)</f>
        <v>0</v>
      </c>
      <c r="I14" s="281">
        <f>SUMIF(Personnel!$A$23:$A$36,"*Undergrad Student*",Personnel!AV23:AV36)</f>
        <v>0</v>
      </c>
      <c r="J14" s="280">
        <f>SUMIF(Personnel!$A$23:$A$36,"*Undergrad Student*",Personnel!BB23:BB36)</f>
        <v>0</v>
      </c>
      <c r="K14" s="333">
        <f>SUMIF(Personnel!$A$23:$A$36,"*Undergrad Student*",Personnel!BG23:BG36)</f>
        <v>0</v>
      </c>
      <c r="L14" s="358">
        <f t="shared" ref="L14:M15" si="2">SUM(B14,D14,F14,H14,J14)</f>
        <v>0</v>
      </c>
      <c r="M14" s="232">
        <f t="shared" si="2"/>
        <v>0</v>
      </c>
      <c r="N14" s="359">
        <f>SUM(L14,M14)</f>
        <v>0</v>
      </c>
    </row>
    <row r="15" spans="1:14" x14ac:dyDescent="0.2">
      <c r="A15" s="250" t="s">
        <v>25</v>
      </c>
      <c r="B15" s="280">
        <f>SUMIF(Personnel!$A$4:$A$20,"Classified",Personnel!J4:J20)</f>
        <v>0</v>
      </c>
      <c r="C15" s="281">
        <f>SUMIF(Personnel!A$4:A$20,"Classified",Personnel!O4:O20)</f>
        <v>0</v>
      </c>
      <c r="D15" s="280">
        <f>SUMIF(Personnel!$A$4:$A$20,"Classified",Personnel!U4:U20)</f>
        <v>0</v>
      </c>
      <c r="E15" s="281">
        <f>SUMIF(Personnel!$A$4:$A$20,"Classified",Personnel!Z4:Z20)</f>
        <v>0</v>
      </c>
      <c r="F15" s="280">
        <f>SUMIF(Personnel!$A$4:$A$20,"Classified",Personnel!AF4:AF20)</f>
        <v>0</v>
      </c>
      <c r="G15" s="281">
        <f>SUMIF(Personnel!$A$4:$A$20,"Classified",Personnel!AK4:AK20)</f>
        <v>0</v>
      </c>
      <c r="H15" s="280">
        <f>SUMIF(Personnel!$A$4:$A$20,"Classified",Personnel!AQ4:AQ20)</f>
        <v>0</v>
      </c>
      <c r="I15" s="281">
        <f>SUMIF(Personnel!$A$4:$A$20,"Classified",Personnel!AV4:AV20)</f>
        <v>0</v>
      </c>
      <c r="J15" s="280">
        <f>SUMIF(Personnel!$A$4:$A$20,"Classified",Personnel!BB4:BB20)</f>
        <v>0</v>
      </c>
      <c r="K15" s="333">
        <f>SUMIF(Personnel!$A$4:$A$20,"Classified",Personnel!BG4:BG20)</f>
        <v>0</v>
      </c>
      <c r="L15" s="358">
        <f t="shared" si="2"/>
        <v>0</v>
      </c>
      <c r="M15" s="232">
        <f t="shared" si="2"/>
        <v>0</v>
      </c>
      <c r="N15" s="359">
        <f t="shared" ref="N15" si="3">SUM(L15,M15)</f>
        <v>0</v>
      </c>
    </row>
    <row r="16" spans="1:14" ht="15" x14ac:dyDescent="0.25">
      <c r="A16" s="251" t="s">
        <v>26</v>
      </c>
      <c r="B16" s="282">
        <f t="shared" ref="B16:N16" si="4">SUM(B10:B15)</f>
        <v>0</v>
      </c>
      <c r="C16" s="283">
        <f t="shared" si="4"/>
        <v>0</v>
      </c>
      <c r="D16" s="282">
        <f t="shared" si="4"/>
        <v>0</v>
      </c>
      <c r="E16" s="283">
        <f t="shared" si="4"/>
        <v>0</v>
      </c>
      <c r="F16" s="282">
        <f t="shared" si="4"/>
        <v>0</v>
      </c>
      <c r="G16" s="283">
        <f t="shared" si="4"/>
        <v>0</v>
      </c>
      <c r="H16" s="282">
        <f t="shared" si="4"/>
        <v>0</v>
      </c>
      <c r="I16" s="283">
        <f t="shared" si="4"/>
        <v>0</v>
      </c>
      <c r="J16" s="282">
        <f t="shared" si="4"/>
        <v>0</v>
      </c>
      <c r="K16" s="334">
        <f t="shared" si="4"/>
        <v>0</v>
      </c>
      <c r="L16" s="360">
        <f t="shared" si="4"/>
        <v>0</v>
      </c>
      <c r="M16" s="238">
        <f t="shared" si="4"/>
        <v>0</v>
      </c>
      <c r="N16" s="361">
        <f t="shared" si="4"/>
        <v>0</v>
      </c>
    </row>
    <row r="17" spans="1:14" x14ac:dyDescent="0.2">
      <c r="A17" s="252"/>
      <c r="B17" s="284"/>
      <c r="C17" s="285"/>
      <c r="D17" s="284"/>
      <c r="E17" s="285"/>
      <c r="F17" s="284"/>
      <c r="G17" s="285"/>
      <c r="H17" s="284"/>
      <c r="I17" s="285"/>
      <c r="J17" s="284"/>
      <c r="K17" s="335"/>
      <c r="L17" s="356"/>
      <c r="M17" s="237"/>
      <c r="N17" s="357"/>
    </row>
    <row r="18" spans="1:14" ht="15" x14ac:dyDescent="0.25">
      <c r="A18" s="253" t="s">
        <v>27</v>
      </c>
      <c r="B18" s="284"/>
      <c r="C18" s="285"/>
      <c r="D18" s="284"/>
      <c r="E18" s="285"/>
      <c r="F18" s="284"/>
      <c r="G18" s="285"/>
      <c r="H18" s="284"/>
      <c r="I18" s="285"/>
      <c r="J18" s="284"/>
      <c r="K18" s="335"/>
      <c r="L18" s="356"/>
      <c r="M18" s="237"/>
      <c r="N18" s="357"/>
    </row>
    <row r="19" spans="1:14" x14ac:dyDescent="0.2">
      <c r="A19" s="254" t="s">
        <v>28</v>
      </c>
      <c r="B19" s="286">
        <f>SUMIF(Personnel!$A$4:$A$20,"Faculty",Personnel!K4:K20)</f>
        <v>0</v>
      </c>
      <c r="C19" s="287">
        <f>SUMIF(Personnel!$A$4:$A$20,"Faculty",Personnel!P4:P20)</f>
        <v>0</v>
      </c>
      <c r="D19" s="286">
        <f>SUMIF(Personnel!$A$4:$A$20,"Faculty",Personnel!V4:V20)</f>
        <v>0</v>
      </c>
      <c r="E19" s="287">
        <f>SUMIF(Personnel!$A$4:$A$20,"Faculty",Personnel!AA4:AA20)</f>
        <v>0</v>
      </c>
      <c r="F19" s="286">
        <f>SUMIF(Personnel!$A$4:$A$20,"Faculty",Personnel!AG4:AG20)</f>
        <v>0</v>
      </c>
      <c r="G19" s="287">
        <f>SUMIF(Personnel!$A$4:$A$20,"Faculty",Personnel!AL4:AL20)</f>
        <v>0</v>
      </c>
      <c r="H19" s="286">
        <f>SUMIF(Personnel!$A$4:$A$20,"Faculty",Personnel!AR4:AR20)</f>
        <v>0</v>
      </c>
      <c r="I19" s="287">
        <f>SUMIF(Personnel!$A$4:$A$20,"Faculty",Personnel!AW4:AW20)</f>
        <v>0</v>
      </c>
      <c r="J19" s="286">
        <f>SUMIF(Personnel!$A$4:$A$20,"Faculty",Personnel!BC4:BC20)</f>
        <v>0</v>
      </c>
      <c r="K19" s="336">
        <f>SUMIF(Personnel!$A$4:$A$20,"Faculty",Personnel!BH4:BH20)</f>
        <v>0</v>
      </c>
      <c r="L19" s="358">
        <f>SUM(B19,D19,F19,H19,J19)</f>
        <v>0</v>
      </c>
      <c r="M19" s="239">
        <f>SUM(C19,E19,G19,I19,K19)</f>
        <v>0</v>
      </c>
      <c r="N19" s="359">
        <f>SUM(L19,M19)</f>
        <v>0</v>
      </c>
    </row>
    <row r="20" spans="1:14" x14ac:dyDescent="0.2">
      <c r="A20" s="254" t="s">
        <v>29</v>
      </c>
      <c r="B20" s="286">
        <f>SUMIF(Personnel!$A$4:$A$20,"Professional",Personnel!K4:K20)</f>
        <v>0</v>
      </c>
      <c r="C20" s="287">
        <f>SUMIF(Personnel!$A$4:$A$20,"Professional",Personnel!P4:P20)</f>
        <v>0</v>
      </c>
      <c r="D20" s="286">
        <f>SUMIF(Personnel!$A$4:$A$20,"Professional",Personnel!V4:V20)</f>
        <v>0</v>
      </c>
      <c r="E20" s="287">
        <f>SUMIF(Personnel!$A$4:$A$20,"Professional",Personnel!AA4:AA20)</f>
        <v>0</v>
      </c>
      <c r="F20" s="286">
        <f>SUMIF(Personnel!$A$4:$A$20,"Professional",Personnel!AG4:AG20)</f>
        <v>0</v>
      </c>
      <c r="G20" s="287">
        <f>SUMIF(Personnel!$A$4:$A$20,"Professional",Personnel!AL4:AL20)</f>
        <v>0</v>
      </c>
      <c r="H20" s="286">
        <f>SUMIF(Personnel!$A$4:$A$20,"Professional",Personnel!AR4:AR20)</f>
        <v>0</v>
      </c>
      <c r="I20" s="287">
        <f>SUMIF(Personnel!$A$4:$A$20,"Professional",Personnel!AW4:AW20)</f>
        <v>0</v>
      </c>
      <c r="J20" s="286">
        <f>SUMIF(Personnel!$A$4:$A$20,"Professional",Personnel!BC4:BC20)</f>
        <v>0</v>
      </c>
      <c r="K20" s="336">
        <f>SUMIF(Personnel!$A$4:$A$20,"Professional",Personnel!BH4:BH20)</f>
        <v>0</v>
      </c>
      <c r="L20" s="358">
        <f t="shared" ref="L20:L21" si="5">SUM(B20,D20,F20,H20,J20)</f>
        <v>0</v>
      </c>
      <c r="M20" s="239">
        <f t="shared" ref="M20:M21" si="6">SUM(C20,E20,G20,I20,K20)</f>
        <v>0</v>
      </c>
      <c r="N20" s="359">
        <f t="shared" ref="N20:N21" si="7">SUM(L20,M20)</f>
        <v>0</v>
      </c>
    </row>
    <row r="21" spans="1:14" x14ac:dyDescent="0.2">
      <c r="A21" s="254" t="s">
        <v>30</v>
      </c>
      <c r="B21" s="286">
        <f>SUMIF(Personnel!$A$4:$A$20,"Postdoc",Personnel!K4:K20)</f>
        <v>0</v>
      </c>
      <c r="C21" s="287">
        <f>SUMIF(Personnel!$A$4:$A$20,"Postdoc",Personnel!P4:P20)</f>
        <v>0</v>
      </c>
      <c r="D21" s="286">
        <f>SUMIF(Personnel!$A$4:$A$20,"Postdoc",Personnel!V4:V20)</f>
        <v>0</v>
      </c>
      <c r="E21" s="287">
        <f>SUMIF(Personnel!$A$4:$A$20,"Postdoc",Personnel!AA4:AA20)</f>
        <v>0</v>
      </c>
      <c r="F21" s="286">
        <f>SUMIF(Personnel!$A$4:$A$20,"Postdoc",Personnel!AG4:AG20)</f>
        <v>0</v>
      </c>
      <c r="G21" s="287">
        <f>SUMIF(Personnel!$A$4:$A$20,"Postdoc",Personnel!AL4:AL20)</f>
        <v>0</v>
      </c>
      <c r="H21" s="286">
        <f>SUMIF(Personnel!$A$4:$A$20,"Postdoc",Personnel!AR4:AR20)</f>
        <v>0</v>
      </c>
      <c r="I21" s="287">
        <f>SUMIF(Personnel!$A$4:$A$20,"Postdoc",Personnel!AW4:AW20)</f>
        <v>0</v>
      </c>
      <c r="J21" s="286">
        <f>SUMIF(Personnel!$A$4:$A$20,"Postdoc",Personnel!BC4:BC20)</f>
        <v>0</v>
      </c>
      <c r="K21" s="336">
        <f>SUMIF(Personnel!$A$4:$A$20,"Postdoc",Personnel!BH4:BH20)</f>
        <v>0</v>
      </c>
      <c r="L21" s="358">
        <f t="shared" si="5"/>
        <v>0</v>
      </c>
      <c r="M21" s="239">
        <f t="shared" si="6"/>
        <v>0</v>
      </c>
      <c r="N21" s="359">
        <f t="shared" si="7"/>
        <v>0</v>
      </c>
    </row>
    <row r="22" spans="1:14" x14ac:dyDescent="0.2">
      <c r="A22" s="250" t="s">
        <v>23</v>
      </c>
      <c r="B22" s="286">
        <f>SUMIF(Personnel!$A$23:A$36,"*Graduate Student*",Personnel!K23:K36)</f>
        <v>0</v>
      </c>
      <c r="C22" s="287">
        <f ca="1">SUMIF(Personnel!$A$23:B$36,"*Graduate Student*",Personnel!P23:P36)</f>
        <v>0</v>
      </c>
      <c r="D22" s="286">
        <f ca="1">SUMIF(Personnel!$A$23:C$36,"*Graduate Student*",Personnel!V23:V36)</f>
        <v>0</v>
      </c>
      <c r="E22" s="287">
        <f ca="1">SUMIF(Personnel!$A$23:D$36,"*Graduate Student*",Personnel!AA23:AA36)</f>
        <v>0</v>
      </c>
      <c r="F22" s="286">
        <f ca="1">SUMIF(Personnel!$A$23:E$36,"*Graduate Student*",Personnel!AG23:AG36)</f>
        <v>0</v>
      </c>
      <c r="G22" s="287">
        <f>SUMIF(Personnel!$A$23:$A$36,"*Graduate Student*",Personnel!AL23:AL36)</f>
        <v>0</v>
      </c>
      <c r="H22" s="286">
        <f>SUMIF(Personnel!$A$23:$A$36,"*Graduate Student*",Personnel!AR23:AR36)</f>
        <v>0</v>
      </c>
      <c r="I22" s="287">
        <f>SUMIF(Personnel!$A$23:$A$36,"*Graduate Student*",Personnel!AW23:AW36)</f>
        <v>0</v>
      </c>
      <c r="J22" s="286">
        <f>SUMIF(Personnel!$A$23:$A$36,"*Graduate Student*",Personnel!BC23:BC36)</f>
        <v>0</v>
      </c>
      <c r="K22" s="336">
        <f>SUMIF(Personnel!$A$23:$A$36,"*Graduate Student*",Personnel!BH23:BH36)</f>
        <v>0</v>
      </c>
      <c r="L22" s="358">
        <f t="shared" ref="L22:L23" ca="1" si="8">SUM(B22,D22,F22,H22,J22)</f>
        <v>0</v>
      </c>
      <c r="M22" s="239">
        <f t="shared" ref="M22:M23" ca="1" si="9">SUM(C22,E22,G22,I22,K22)</f>
        <v>0</v>
      </c>
      <c r="N22" s="359">
        <f t="shared" ref="N22:N23" ca="1" si="10">SUM(L22,M22)</f>
        <v>0</v>
      </c>
    </row>
    <row r="23" spans="1:14" x14ac:dyDescent="0.2">
      <c r="A23" s="250" t="s">
        <v>24</v>
      </c>
      <c r="B23" s="286">
        <f>SUMIF(Personnel!$A$23:$A$36,"*Undergrad Student*",Personnel!K23:K36)</f>
        <v>0</v>
      </c>
      <c r="C23" s="287">
        <f>SUMIF(Personnel!$A$23:$A$36,"*Undergrad Student*",Personnel!P23:P36)</f>
        <v>0</v>
      </c>
      <c r="D23" s="286">
        <f>SUMIF(Personnel!$A$23:$A$36,"*Undergrad Student*",Personnel!V23:V36)</f>
        <v>0</v>
      </c>
      <c r="E23" s="287">
        <f>SUMIF(Personnel!$A$23:$A$36,"*Undergrad Student*",Personnel!AA23:AA36)</f>
        <v>0</v>
      </c>
      <c r="F23" s="286">
        <f>SUMIF(Personnel!$A$23:$A$36,"*Undergrad Student*",Personnel!AG23:AG36)</f>
        <v>0</v>
      </c>
      <c r="G23" s="287">
        <f>SUMIF(Personnel!$A$23:$A$36,"*Undergrad Student*",Personnel!AL23:AL36)</f>
        <v>0</v>
      </c>
      <c r="H23" s="286">
        <f>SUMIF(Personnel!$A$23:$A$36,"*Undergrad Student*",Personnel!AR23:AR36)</f>
        <v>0</v>
      </c>
      <c r="I23" s="287">
        <f>SUMIF(Personnel!$A$23:$A$36,"*Undergrad Student*",Personnel!AW23:AW36)</f>
        <v>0</v>
      </c>
      <c r="J23" s="286">
        <f>SUMIF(Personnel!$A$23:$A$36,"*Undergrad Student*",Personnel!BC23:BC36)</f>
        <v>0</v>
      </c>
      <c r="K23" s="336">
        <f>SUMIF(Personnel!$A$23:$A$36,"*Undergrad Student*",Personnel!BH23:BH36)</f>
        <v>0</v>
      </c>
      <c r="L23" s="358">
        <f t="shared" si="8"/>
        <v>0</v>
      </c>
      <c r="M23" s="239">
        <f t="shared" si="9"/>
        <v>0</v>
      </c>
      <c r="N23" s="359">
        <f t="shared" si="10"/>
        <v>0</v>
      </c>
    </row>
    <row r="24" spans="1:14" x14ac:dyDescent="0.2">
      <c r="A24" s="254" t="s">
        <v>25</v>
      </c>
      <c r="B24" s="286">
        <f>SUMIF(Personnel!$A$4:$A$20,"Classified",Personnel!K4:K20)</f>
        <v>0</v>
      </c>
      <c r="C24" s="287">
        <f>SUMIF(Personnel!$A$4:$A$20,"Classified",Personnel!P4:P20)</f>
        <v>0</v>
      </c>
      <c r="D24" s="286">
        <f>SUMIF(Personnel!$A$4:$A$20,"Classified",Personnel!V4:V20)</f>
        <v>0</v>
      </c>
      <c r="E24" s="287">
        <f>SUMIF(Personnel!$A$4:$A$20,"Classified",Personnel!AA4:AA20)</f>
        <v>0</v>
      </c>
      <c r="F24" s="286">
        <f>SUMIF(Personnel!$A$4:$A$20,"Classified",Personnel!AG4:AG20)</f>
        <v>0</v>
      </c>
      <c r="G24" s="287">
        <f>SUMIF(Personnel!$A$4:$A$20,"Classified",Personnel!AL4:AL20)</f>
        <v>0</v>
      </c>
      <c r="H24" s="286">
        <f>SUMIF(Personnel!$A$4:$A$20,"Classified",Personnel!AR4:AR20)</f>
        <v>0</v>
      </c>
      <c r="I24" s="287">
        <f>SUMIF(Personnel!$A$4:$A$20,"Classified",Personnel!AW4:AW20)</f>
        <v>0</v>
      </c>
      <c r="J24" s="286">
        <f>SUMIF(Personnel!$A$4:$A$20,"Classified",Personnel!BC4:BC20)</f>
        <v>0</v>
      </c>
      <c r="K24" s="336">
        <f>SUMIF(Personnel!$A$4:$A$20,"Classified",Personnel!BH4:BH20)</f>
        <v>0</v>
      </c>
      <c r="L24" s="358">
        <f t="shared" ref="L24:M25" si="11">SUM(B24,D24,F24,H24,J24)</f>
        <v>0</v>
      </c>
      <c r="M24" s="239">
        <f t="shared" si="11"/>
        <v>0</v>
      </c>
      <c r="N24" s="359">
        <f>SUM(L24,M24)</f>
        <v>0</v>
      </c>
    </row>
    <row r="25" spans="1:14" ht="15" x14ac:dyDescent="0.25">
      <c r="A25" s="246" t="s">
        <v>31</v>
      </c>
      <c r="B25" s="282">
        <f>SUM(B19:B24)</f>
        <v>0</v>
      </c>
      <c r="C25" s="283">
        <f t="shared" ref="C25:K25" ca="1" si="12">SUM(C19:C24)</f>
        <v>0</v>
      </c>
      <c r="D25" s="282">
        <f t="shared" ca="1" si="12"/>
        <v>0</v>
      </c>
      <c r="E25" s="283">
        <f t="shared" ca="1" si="12"/>
        <v>0</v>
      </c>
      <c r="F25" s="282">
        <f t="shared" ca="1" si="12"/>
        <v>0</v>
      </c>
      <c r="G25" s="283">
        <f t="shared" si="12"/>
        <v>0</v>
      </c>
      <c r="H25" s="282">
        <f>SUM(H19:H24)</f>
        <v>0</v>
      </c>
      <c r="I25" s="283">
        <f t="shared" si="12"/>
        <v>0</v>
      </c>
      <c r="J25" s="282">
        <f t="shared" si="12"/>
        <v>0</v>
      </c>
      <c r="K25" s="334">
        <f t="shared" si="12"/>
        <v>0</v>
      </c>
      <c r="L25" s="360">
        <f t="shared" ca="1" si="11"/>
        <v>0</v>
      </c>
      <c r="M25" s="240">
        <f t="shared" ca="1" si="11"/>
        <v>0</v>
      </c>
      <c r="N25" s="361">
        <f ca="1">SUM(L25,M25)</f>
        <v>0</v>
      </c>
    </row>
    <row r="26" spans="1:14" ht="15" x14ac:dyDescent="0.25">
      <c r="A26" s="251"/>
      <c r="B26" s="288"/>
      <c r="C26" s="289"/>
      <c r="D26" s="288"/>
      <c r="E26" s="289"/>
      <c r="F26" s="288"/>
      <c r="G26" s="289"/>
      <c r="H26" s="288"/>
      <c r="I26" s="289"/>
      <c r="J26" s="288"/>
      <c r="K26" s="337"/>
      <c r="L26" s="362"/>
      <c r="M26" s="241"/>
      <c r="N26" s="363"/>
    </row>
    <row r="27" spans="1:14" ht="15" x14ac:dyDescent="0.25">
      <c r="A27" s="246" t="s">
        <v>32</v>
      </c>
      <c r="B27" s="282">
        <f t="shared" ref="B27:K27" si="13">SUM(B16,B25)</f>
        <v>0</v>
      </c>
      <c r="C27" s="283">
        <f t="shared" ca="1" si="13"/>
        <v>0</v>
      </c>
      <c r="D27" s="282">
        <f t="shared" ca="1" si="13"/>
        <v>0</v>
      </c>
      <c r="E27" s="283">
        <f t="shared" ca="1" si="13"/>
        <v>0</v>
      </c>
      <c r="F27" s="282">
        <f t="shared" ca="1" si="13"/>
        <v>0</v>
      </c>
      <c r="G27" s="283">
        <f t="shared" si="13"/>
        <v>0</v>
      </c>
      <c r="H27" s="282">
        <f t="shared" si="13"/>
        <v>0</v>
      </c>
      <c r="I27" s="283">
        <f t="shared" si="13"/>
        <v>0</v>
      </c>
      <c r="J27" s="282">
        <f t="shared" si="13"/>
        <v>0</v>
      </c>
      <c r="K27" s="334">
        <f t="shared" si="13"/>
        <v>0</v>
      </c>
      <c r="L27" s="360">
        <f ca="1">SUM(B27,D27,F27,H27,J27)</f>
        <v>0</v>
      </c>
      <c r="M27" s="238">
        <f ca="1">SUM(C27,E27,G27,I27,K27)</f>
        <v>0</v>
      </c>
      <c r="N27" s="361">
        <f ca="1">SUM(L27,M27)</f>
        <v>0</v>
      </c>
    </row>
    <row r="28" spans="1:14" ht="15" x14ac:dyDescent="0.25">
      <c r="A28" s="251"/>
      <c r="B28" s="288"/>
      <c r="C28" s="289"/>
      <c r="D28" s="288"/>
      <c r="E28" s="289"/>
      <c r="F28" s="288"/>
      <c r="G28" s="289"/>
      <c r="H28" s="288"/>
      <c r="I28" s="289"/>
      <c r="J28" s="288"/>
      <c r="K28" s="337"/>
      <c r="L28" s="362"/>
      <c r="M28" s="241"/>
      <c r="N28" s="363"/>
    </row>
    <row r="29" spans="1:14" ht="15" x14ac:dyDescent="0.25">
      <c r="A29" s="255" t="s">
        <v>213</v>
      </c>
      <c r="B29" s="290">
        <v>0</v>
      </c>
      <c r="C29" s="291">
        <v>0</v>
      </c>
      <c r="D29" s="290">
        <v>0</v>
      </c>
      <c r="E29" s="291">
        <v>0</v>
      </c>
      <c r="F29" s="290">
        <v>0</v>
      </c>
      <c r="G29" s="291">
        <v>0</v>
      </c>
      <c r="H29" s="290">
        <v>0</v>
      </c>
      <c r="I29" s="291">
        <v>0</v>
      </c>
      <c r="J29" s="290">
        <v>0</v>
      </c>
      <c r="K29" s="338">
        <v>0</v>
      </c>
      <c r="L29" s="358">
        <f>SUM(B29,D29,F29,H29,J29)</f>
        <v>0</v>
      </c>
      <c r="M29" s="232">
        <f>SUM(C29,E29,G29,I29,K29)</f>
        <v>0</v>
      </c>
      <c r="N29" s="359">
        <f>SUM(L29,M29)</f>
        <v>0</v>
      </c>
    </row>
    <row r="30" spans="1:14" x14ac:dyDescent="0.2">
      <c r="A30" s="252"/>
      <c r="B30" s="284"/>
      <c r="C30" s="285"/>
      <c r="D30" s="284"/>
      <c r="E30" s="285"/>
      <c r="F30" s="284"/>
      <c r="G30" s="285"/>
      <c r="H30" s="284"/>
      <c r="I30" s="285"/>
      <c r="J30" s="284"/>
      <c r="K30" s="335"/>
      <c r="L30" s="356"/>
      <c r="M30" s="236"/>
      <c r="N30" s="364"/>
    </row>
    <row r="31" spans="1:14" ht="15" x14ac:dyDescent="0.25">
      <c r="A31" s="246" t="s">
        <v>33</v>
      </c>
      <c r="B31" s="290">
        <v>0</v>
      </c>
      <c r="C31" s="291">
        <v>0</v>
      </c>
      <c r="D31" s="290">
        <v>0</v>
      </c>
      <c r="E31" s="291">
        <v>0</v>
      </c>
      <c r="F31" s="290">
        <v>0</v>
      </c>
      <c r="G31" s="291">
        <v>0</v>
      </c>
      <c r="H31" s="290">
        <v>0</v>
      </c>
      <c r="I31" s="291">
        <v>0</v>
      </c>
      <c r="J31" s="290">
        <v>0</v>
      </c>
      <c r="K31" s="338">
        <v>0</v>
      </c>
      <c r="L31" s="358">
        <f>SUM(B31,D31,F31,H31,J31)</f>
        <v>0</v>
      </c>
      <c r="M31" s="232">
        <f>SUM(C31,E31,G31,I31,K31)</f>
        <v>0</v>
      </c>
      <c r="N31" s="359">
        <f>SUM(L31,M31)</f>
        <v>0</v>
      </c>
    </row>
    <row r="32" spans="1:14" ht="15" x14ac:dyDescent="0.25">
      <c r="A32" s="246" t="s">
        <v>34</v>
      </c>
      <c r="B32" s="290">
        <v>0</v>
      </c>
      <c r="C32" s="291">
        <v>0</v>
      </c>
      <c r="D32" s="290">
        <v>0</v>
      </c>
      <c r="E32" s="291">
        <v>0</v>
      </c>
      <c r="F32" s="290">
        <v>0</v>
      </c>
      <c r="G32" s="291">
        <v>0</v>
      </c>
      <c r="H32" s="290">
        <v>0</v>
      </c>
      <c r="I32" s="291">
        <v>0</v>
      </c>
      <c r="J32" s="290">
        <v>0</v>
      </c>
      <c r="K32" s="338">
        <v>0</v>
      </c>
      <c r="L32" s="358">
        <f>SUM(B32,D32,F32,H32,J32)</f>
        <v>0</v>
      </c>
      <c r="M32" s="232">
        <f>SUM(C32,E32,G32,I32,K32)</f>
        <v>0</v>
      </c>
      <c r="N32" s="359">
        <f>SUM(L32,M32)</f>
        <v>0</v>
      </c>
    </row>
    <row r="33" spans="1:14" ht="15" x14ac:dyDescent="0.25">
      <c r="A33" s="256"/>
      <c r="B33" s="292"/>
      <c r="C33" s="281"/>
      <c r="D33" s="292"/>
      <c r="E33" s="281"/>
      <c r="F33" s="292"/>
      <c r="G33" s="281"/>
      <c r="H33" s="292"/>
      <c r="I33" s="281"/>
      <c r="J33" s="292"/>
      <c r="K33" s="333"/>
      <c r="L33" s="365"/>
      <c r="M33" s="242"/>
      <c r="N33" s="366"/>
    </row>
    <row r="34" spans="1:14" ht="15" x14ac:dyDescent="0.25">
      <c r="A34" s="256" t="s">
        <v>35</v>
      </c>
      <c r="B34" s="292"/>
      <c r="C34" s="281"/>
      <c r="D34" s="292"/>
      <c r="E34" s="281"/>
      <c r="F34" s="292"/>
      <c r="G34" s="281"/>
      <c r="H34" s="292"/>
      <c r="I34" s="281"/>
      <c r="J34" s="292"/>
      <c r="K34" s="333"/>
      <c r="L34" s="365"/>
      <c r="M34" s="242"/>
      <c r="N34" s="366"/>
    </row>
    <row r="35" spans="1:14" x14ac:dyDescent="0.2">
      <c r="A35" s="257" t="s">
        <v>36</v>
      </c>
      <c r="B35" s="290">
        <v>0</v>
      </c>
      <c r="C35" s="291">
        <v>0</v>
      </c>
      <c r="D35" s="290">
        <v>0</v>
      </c>
      <c r="E35" s="291">
        <v>0</v>
      </c>
      <c r="F35" s="290">
        <v>0</v>
      </c>
      <c r="G35" s="291">
        <v>0</v>
      </c>
      <c r="H35" s="290">
        <v>0</v>
      </c>
      <c r="I35" s="291">
        <v>0</v>
      </c>
      <c r="J35" s="290">
        <v>0</v>
      </c>
      <c r="K35" s="338">
        <v>0</v>
      </c>
      <c r="L35" s="358">
        <f>SUM(B35,D35,F35,H35,J35)</f>
        <v>0</v>
      </c>
      <c r="M35" s="232">
        <f t="shared" ref="L35:M39" si="14">SUM(C35,E35,G35,I35,K35)</f>
        <v>0</v>
      </c>
      <c r="N35" s="359">
        <f>SUM(L35,M35)</f>
        <v>0</v>
      </c>
    </row>
    <row r="36" spans="1:14" x14ac:dyDescent="0.2">
      <c r="A36" s="257" t="s">
        <v>37</v>
      </c>
      <c r="B36" s="290">
        <v>0</v>
      </c>
      <c r="C36" s="291">
        <v>0</v>
      </c>
      <c r="D36" s="290">
        <v>0</v>
      </c>
      <c r="E36" s="291">
        <v>0</v>
      </c>
      <c r="F36" s="290">
        <v>0</v>
      </c>
      <c r="G36" s="291">
        <v>0</v>
      </c>
      <c r="H36" s="290">
        <v>0</v>
      </c>
      <c r="I36" s="291">
        <v>0</v>
      </c>
      <c r="J36" s="290">
        <v>0</v>
      </c>
      <c r="K36" s="338">
        <v>0</v>
      </c>
      <c r="L36" s="358">
        <f t="shared" si="14"/>
        <v>0</v>
      </c>
      <c r="M36" s="232">
        <f t="shared" si="14"/>
        <v>0</v>
      </c>
      <c r="N36" s="359">
        <f t="shared" ref="N36:N39" si="15">SUM(L36,M36)</f>
        <v>0</v>
      </c>
    </row>
    <row r="37" spans="1:14" x14ac:dyDescent="0.2">
      <c r="A37" s="257" t="s">
        <v>38</v>
      </c>
      <c r="B37" s="290">
        <v>0</v>
      </c>
      <c r="C37" s="291">
        <v>0</v>
      </c>
      <c r="D37" s="290">
        <v>0</v>
      </c>
      <c r="E37" s="291">
        <v>0</v>
      </c>
      <c r="F37" s="290">
        <v>0</v>
      </c>
      <c r="G37" s="291">
        <v>0</v>
      </c>
      <c r="H37" s="290">
        <v>0</v>
      </c>
      <c r="I37" s="291">
        <v>0</v>
      </c>
      <c r="J37" s="290">
        <v>0</v>
      </c>
      <c r="K37" s="338">
        <v>0</v>
      </c>
      <c r="L37" s="358">
        <f t="shared" si="14"/>
        <v>0</v>
      </c>
      <c r="M37" s="232">
        <f t="shared" si="14"/>
        <v>0</v>
      </c>
      <c r="N37" s="359">
        <f t="shared" si="15"/>
        <v>0</v>
      </c>
    </row>
    <row r="38" spans="1:14" x14ac:dyDescent="0.2">
      <c r="A38" s="257" t="s">
        <v>39</v>
      </c>
      <c r="B38" s="290">
        <v>0</v>
      </c>
      <c r="C38" s="291">
        <v>0</v>
      </c>
      <c r="D38" s="290">
        <v>0</v>
      </c>
      <c r="E38" s="291">
        <v>0</v>
      </c>
      <c r="F38" s="290">
        <v>0</v>
      </c>
      <c r="G38" s="291">
        <v>0</v>
      </c>
      <c r="H38" s="290">
        <v>0</v>
      </c>
      <c r="I38" s="291">
        <v>0</v>
      </c>
      <c r="J38" s="290">
        <v>0</v>
      </c>
      <c r="K38" s="338">
        <v>0</v>
      </c>
      <c r="L38" s="358">
        <f>SUM(B38,D38,F38,H38,J38)</f>
        <v>0</v>
      </c>
      <c r="M38" s="232">
        <f t="shared" ref="M38" si="16">SUM(C38,E38,G38,I38,K38)</f>
        <v>0</v>
      </c>
      <c r="N38" s="359">
        <f t="shared" ref="N38" si="17">SUM(L38,M38)</f>
        <v>0</v>
      </c>
    </row>
    <row r="39" spans="1:14" x14ac:dyDescent="0.2">
      <c r="A39" s="257" t="s">
        <v>40</v>
      </c>
      <c r="B39" s="290">
        <v>0</v>
      </c>
      <c r="C39" s="291">
        <v>0</v>
      </c>
      <c r="D39" s="290">
        <v>0</v>
      </c>
      <c r="E39" s="291">
        <v>0</v>
      </c>
      <c r="F39" s="290">
        <v>0</v>
      </c>
      <c r="G39" s="291">
        <v>0</v>
      </c>
      <c r="H39" s="290">
        <v>0</v>
      </c>
      <c r="I39" s="291">
        <v>0</v>
      </c>
      <c r="J39" s="290">
        <v>0</v>
      </c>
      <c r="K39" s="338">
        <v>0</v>
      </c>
      <c r="L39" s="358">
        <f>SUM(B39,D39,F39,H39,J39)</f>
        <v>0</v>
      </c>
      <c r="M39" s="232">
        <f t="shared" si="14"/>
        <v>0</v>
      </c>
      <c r="N39" s="359">
        <f t="shared" si="15"/>
        <v>0</v>
      </c>
    </row>
    <row r="40" spans="1:14" ht="15" x14ac:dyDescent="0.25">
      <c r="A40" s="251"/>
      <c r="B40" s="288"/>
      <c r="C40" s="289"/>
      <c r="D40" s="288"/>
      <c r="E40" s="289"/>
      <c r="F40" s="288"/>
      <c r="G40" s="289"/>
      <c r="H40" s="288"/>
      <c r="I40" s="289"/>
      <c r="J40" s="288"/>
      <c r="K40" s="337"/>
      <c r="L40" s="362"/>
      <c r="M40" s="241"/>
      <c r="N40" s="363"/>
    </row>
    <row r="41" spans="1:14" ht="15" x14ac:dyDescent="0.25">
      <c r="A41" s="246" t="s">
        <v>41</v>
      </c>
      <c r="B41" s="284"/>
      <c r="C41" s="285"/>
      <c r="D41" s="284"/>
      <c r="E41" s="285"/>
      <c r="F41" s="284"/>
      <c r="G41" s="285"/>
      <c r="H41" s="284"/>
      <c r="I41" s="285"/>
      <c r="J41" s="284"/>
      <c r="K41" s="335"/>
      <c r="L41" s="356"/>
      <c r="M41" s="237"/>
      <c r="N41" s="357"/>
    </row>
    <row r="42" spans="1:14" x14ac:dyDescent="0.2">
      <c r="A42" s="250" t="s">
        <v>42</v>
      </c>
      <c r="B42" s="290">
        <v>0</v>
      </c>
      <c r="C42" s="291">
        <v>0</v>
      </c>
      <c r="D42" s="290">
        <v>0</v>
      </c>
      <c r="E42" s="291">
        <v>0</v>
      </c>
      <c r="F42" s="290">
        <v>0</v>
      </c>
      <c r="G42" s="291">
        <v>0</v>
      </c>
      <c r="H42" s="290">
        <v>0</v>
      </c>
      <c r="I42" s="291">
        <v>0</v>
      </c>
      <c r="J42" s="290">
        <v>0</v>
      </c>
      <c r="K42" s="338">
        <v>0</v>
      </c>
      <c r="L42" s="358">
        <f t="shared" ref="L42:M60" si="18">SUM(B42,D42,F42,H42,J42)</f>
        <v>0</v>
      </c>
      <c r="M42" s="232">
        <f t="shared" si="18"/>
        <v>0</v>
      </c>
      <c r="N42" s="359">
        <f t="shared" ref="N42:N59" si="19">SUM(L42,M42)</f>
        <v>0</v>
      </c>
    </row>
    <row r="43" spans="1:14" x14ac:dyDescent="0.2">
      <c r="A43" s="250" t="s">
        <v>43</v>
      </c>
      <c r="B43" s="290">
        <v>0</v>
      </c>
      <c r="C43" s="291">
        <v>0</v>
      </c>
      <c r="D43" s="290">
        <v>0</v>
      </c>
      <c r="E43" s="291">
        <v>0</v>
      </c>
      <c r="F43" s="290">
        <v>0</v>
      </c>
      <c r="G43" s="291">
        <v>0</v>
      </c>
      <c r="H43" s="290">
        <v>0</v>
      </c>
      <c r="I43" s="291">
        <v>0</v>
      </c>
      <c r="J43" s="290">
        <v>0</v>
      </c>
      <c r="K43" s="338">
        <v>0</v>
      </c>
      <c r="L43" s="358">
        <f>SUM(B43,D43,F43,H43,J43)</f>
        <v>0</v>
      </c>
      <c r="M43" s="232">
        <f t="shared" ref="M43" si="20">SUM(C43,E43,G43,I43,K43)</f>
        <v>0</v>
      </c>
      <c r="N43" s="359">
        <f t="shared" ref="N43" si="21">SUM(L43,M43)</f>
        <v>0</v>
      </c>
    </row>
    <row r="44" spans="1:14" x14ac:dyDescent="0.2">
      <c r="A44" s="250" t="s">
        <v>44</v>
      </c>
      <c r="B44" s="290">
        <v>0</v>
      </c>
      <c r="C44" s="291">
        <v>0</v>
      </c>
      <c r="D44" s="290">
        <v>0</v>
      </c>
      <c r="E44" s="291">
        <v>0</v>
      </c>
      <c r="F44" s="290">
        <v>0</v>
      </c>
      <c r="G44" s="291">
        <v>0</v>
      </c>
      <c r="H44" s="290">
        <v>0</v>
      </c>
      <c r="I44" s="291">
        <v>0</v>
      </c>
      <c r="J44" s="290">
        <v>0</v>
      </c>
      <c r="K44" s="338">
        <v>0</v>
      </c>
      <c r="L44" s="358">
        <f t="shared" ref="L44" si="22">SUM(B44,D44,F44,H44,J44)</f>
        <v>0</v>
      </c>
      <c r="M44" s="232">
        <f t="shared" ref="M44:M45" si="23">SUM(C44,E44,G44,I44,K44)</f>
        <v>0</v>
      </c>
      <c r="N44" s="359">
        <f t="shared" si="19"/>
        <v>0</v>
      </c>
    </row>
    <row r="45" spans="1:14" x14ac:dyDescent="0.2">
      <c r="A45" s="250" t="s">
        <v>45</v>
      </c>
      <c r="B45" s="290">
        <v>0</v>
      </c>
      <c r="C45" s="291">
        <v>0</v>
      </c>
      <c r="D45" s="290">
        <v>0</v>
      </c>
      <c r="E45" s="291">
        <v>0</v>
      </c>
      <c r="F45" s="290">
        <v>0</v>
      </c>
      <c r="G45" s="291">
        <v>0</v>
      </c>
      <c r="H45" s="290">
        <v>0</v>
      </c>
      <c r="I45" s="291">
        <v>0</v>
      </c>
      <c r="J45" s="290">
        <v>0</v>
      </c>
      <c r="K45" s="338">
        <v>0</v>
      </c>
      <c r="L45" s="358">
        <f>SUM(B45,D45,F45,H45,J45)</f>
        <v>0</v>
      </c>
      <c r="M45" s="232">
        <f t="shared" si="23"/>
        <v>0</v>
      </c>
      <c r="N45" s="359">
        <f t="shared" si="19"/>
        <v>0</v>
      </c>
    </row>
    <row r="46" spans="1:14" x14ac:dyDescent="0.2">
      <c r="A46" s="250" t="s">
        <v>46</v>
      </c>
      <c r="B46" s="290">
        <v>0</v>
      </c>
      <c r="C46" s="291">
        <v>0</v>
      </c>
      <c r="D46" s="290">
        <v>0</v>
      </c>
      <c r="E46" s="291">
        <v>0</v>
      </c>
      <c r="F46" s="290">
        <v>0</v>
      </c>
      <c r="G46" s="291">
        <v>0</v>
      </c>
      <c r="H46" s="290">
        <v>0</v>
      </c>
      <c r="I46" s="291">
        <v>0</v>
      </c>
      <c r="J46" s="290">
        <v>0</v>
      </c>
      <c r="K46" s="338">
        <v>0</v>
      </c>
      <c r="L46" s="358">
        <f>SUM(B46,D46,F46,H46,J46)</f>
        <v>0</v>
      </c>
      <c r="M46" s="232">
        <f t="shared" ref="M46" si="24">SUM(C46,E46,G46,I46,K46)</f>
        <v>0</v>
      </c>
      <c r="N46" s="359">
        <f t="shared" ref="N46" si="25">SUM(L46,M46)</f>
        <v>0</v>
      </c>
    </row>
    <row r="47" spans="1:14" x14ac:dyDescent="0.2">
      <c r="A47" s="250" t="s">
        <v>47</v>
      </c>
      <c r="B47" s="290">
        <v>0</v>
      </c>
      <c r="C47" s="291">
        <v>0</v>
      </c>
      <c r="D47" s="290">
        <v>0</v>
      </c>
      <c r="E47" s="291">
        <v>0</v>
      </c>
      <c r="F47" s="290">
        <v>0</v>
      </c>
      <c r="G47" s="291">
        <v>0</v>
      </c>
      <c r="H47" s="290">
        <v>0</v>
      </c>
      <c r="I47" s="291">
        <v>0</v>
      </c>
      <c r="J47" s="290">
        <v>0</v>
      </c>
      <c r="K47" s="338">
        <v>0</v>
      </c>
      <c r="L47" s="358">
        <f t="shared" si="18"/>
        <v>0</v>
      </c>
      <c r="M47" s="232">
        <f>SUM(C47,E47,G47,I47,K47)</f>
        <v>0</v>
      </c>
      <c r="N47" s="359">
        <f t="shared" si="19"/>
        <v>0</v>
      </c>
    </row>
    <row r="48" spans="1:14" ht="15" x14ac:dyDescent="0.25">
      <c r="A48" s="250" t="s">
        <v>48</v>
      </c>
      <c r="B48" s="290">
        <v>0</v>
      </c>
      <c r="C48" s="293">
        <v>0</v>
      </c>
      <c r="D48" s="316">
        <v>0</v>
      </c>
      <c r="E48" s="293">
        <v>0</v>
      </c>
      <c r="F48" s="316">
        <v>0</v>
      </c>
      <c r="G48" s="293">
        <v>0</v>
      </c>
      <c r="H48" s="316">
        <v>0</v>
      </c>
      <c r="I48" s="293">
        <v>0</v>
      </c>
      <c r="J48" s="316">
        <v>0</v>
      </c>
      <c r="K48" s="339">
        <v>0</v>
      </c>
      <c r="L48" s="358">
        <f>SUM(B48,D48,F48,H48,J48)</f>
        <v>0</v>
      </c>
      <c r="M48" s="232">
        <f t="shared" ref="M48:M55" si="26">SUM(C48,E48,G48,I48,K48)</f>
        <v>0</v>
      </c>
      <c r="N48" s="359">
        <f>L48</f>
        <v>0</v>
      </c>
    </row>
    <row r="49" spans="1:14" x14ac:dyDescent="0.2">
      <c r="A49" s="257" t="s">
        <v>49</v>
      </c>
      <c r="B49" s="294">
        <f>'Subaward 1'!B50</f>
        <v>0</v>
      </c>
      <c r="C49" s="281">
        <f>'Subaward 1'!C50</f>
        <v>0</v>
      </c>
      <c r="D49" s="294">
        <f>'Subaward 1'!D50</f>
        <v>0</v>
      </c>
      <c r="E49" s="281">
        <f>'Subaward 1'!E50</f>
        <v>0</v>
      </c>
      <c r="F49" s="294">
        <f>'Subaward 1'!F50</f>
        <v>0</v>
      </c>
      <c r="G49" s="281">
        <f>'Subaward 1'!G50</f>
        <v>0</v>
      </c>
      <c r="H49" s="294">
        <f>'Subaward 1'!H50</f>
        <v>0</v>
      </c>
      <c r="I49" s="281">
        <f>'Subaward 1'!I50</f>
        <v>0</v>
      </c>
      <c r="J49" s="294">
        <f>'Subaward 1'!J50</f>
        <v>0</v>
      </c>
      <c r="K49" s="333">
        <f>'Subaward 1'!K50</f>
        <v>0</v>
      </c>
      <c r="L49" s="358">
        <f>SUM(B49,D49,F49,H49,J49)</f>
        <v>0</v>
      </c>
      <c r="M49" s="232">
        <f>SUM(C49,E49,G49,I49,K49)</f>
        <v>0</v>
      </c>
      <c r="N49" s="359">
        <f>L49</f>
        <v>0</v>
      </c>
    </row>
    <row r="50" spans="1:14" x14ac:dyDescent="0.2">
      <c r="A50" s="258" t="s">
        <v>50</v>
      </c>
      <c r="B50" s="294">
        <f>'Subaward 2'!B50</f>
        <v>0</v>
      </c>
      <c r="C50" s="281">
        <f>'Subaward 2'!C50</f>
        <v>0</v>
      </c>
      <c r="D50" s="294">
        <f>'Subaward 2'!D50</f>
        <v>0</v>
      </c>
      <c r="E50" s="281">
        <f>'Subaward 2'!E50</f>
        <v>0</v>
      </c>
      <c r="F50" s="294">
        <f>'Subaward 2'!F50</f>
        <v>0</v>
      </c>
      <c r="G50" s="281">
        <f>'Subaward 2'!G50</f>
        <v>0</v>
      </c>
      <c r="H50" s="294">
        <f>'Subaward 2'!H50</f>
        <v>0</v>
      </c>
      <c r="I50" s="281">
        <f>'Subaward 2'!I50</f>
        <v>0</v>
      </c>
      <c r="J50" s="294">
        <f>'Subaward 2'!J50</f>
        <v>0</v>
      </c>
      <c r="K50" s="333">
        <f>'Subaward 2'!K50</f>
        <v>0</v>
      </c>
      <c r="L50" s="358">
        <f>SUM(B50,D50,F50,H50,J50)</f>
        <v>0</v>
      </c>
      <c r="M50" s="232">
        <f t="shared" si="26"/>
        <v>0</v>
      </c>
      <c r="N50" s="359">
        <f t="shared" ref="N50:N55" si="27">L50</f>
        <v>0</v>
      </c>
    </row>
    <row r="51" spans="1:14" x14ac:dyDescent="0.2">
      <c r="A51" s="257" t="s">
        <v>51</v>
      </c>
      <c r="B51" s="294">
        <f>'Subaward 3'!B50</f>
        <v>0</v>
      </c>
      <c r="C51" s="281">
        <f>'Subaward 3'!C50</f>
        <v>0</v>
      </c>
      <c r="D51" s="294">
        <f>'Subaward 3'!D50</f>
        <v>0</v>
      </c>
      <c r="E51" s="281">
        <f>'Subaward 3'!E50</f>
        <v>0</v>
      </c>
      <c r="F51" s="294">
        <f>'Subaward 3'!F50</f>
        <v>0</v>
      </c>
      <c r="G51" s="281">
        <f>'Subaward 3'!G50</f>
        <v>0</v>
      </c>
      <c r="H51" s="294">
        <f>'Subaward 3'!H50</f>
        <v>0</v>
      </c>
      <c r="I51" s="281">
        <f>'Subaward 3'!I50</f>
        <v>0</v>
      </c>
      <c r="J51" s="294">
        <f>'Subaward 3'!J50</f>
        <v>0</v>
      </c>
      <c r="K51" s="333">
        <f>'Subaward 3'!K50</f>
        <v>0</v>
      </c>
      <c r="L51" s="358">
        <f t="shared" si="18"/>
        <v>0</v>
      </c>
      <c r="M51" s="232">
        <f t="shared" si="26"/>
        <v>0</v>
      </c>
      <c r="N51" s="359">
        <f t="shared" si="27"/>
        <v>0</v>
      </c>
    </row>
    <row r="52" spans="1:14" x14ac:dyDescent="0.2">
      <c r="A52" s="257" t="s">
        <v>52</v>
      </c>
      <c r="B52" s="294">
        <f>'Subaward 4'!B50</f>
        <v>0</v>
      </c>
      <c r="C52" s="281">
        <f>'Subaward 4'!C50</f>
        <v>0</v>
      </c>
      <c r="D52" s="294">
        <f>'Subaward 4'!D50</f>
        <v>0</v>
      </c>
      <c r="E52" s="281">
        <f>'Subaward 4'!E50</f>
        <v>0</v>
      </c>
      <c r="F52" s="294">
        <f>'Subaward 4'!F50</f>
        <v>0</v>
      </c>
      <c r="G52" s="281">
        <f>'Subaward 4'!G50</f>
        <v>0</v>
      </c>
      <c r="H52" s="294">
        <f>'Subaward 4'!H50</f>
        <v>0</v>
      </c>
      <c r="I52" s="281">
        <f>'Subaward 4'!I50</f>
        <v>0</v>
      </c>
      <c r="J52" s="294">
        <f>'Subaward 4'!J50</f>
        <v>0</v>
      </c>
      <c r="K52" s="333">
        <f>'Subaward 4'!K50</f>
        <v>0</v>
      </c>
      <c r="L52" s="358">
        <f t="shared" ref="L52:L53" si="28">SUM(B52,D52,F52,H52,J52)</f>
        <v>0</v>
      </c>
      <c r="M52" s="232">
        <f t="shared" ref="M52:M53" si="29">SUM(C52,E52,G52,I52,K52)</f>
        <v>0</v>
      </c>
      <c r="N52" s="359">
        <f t="shared" ref="N52:N53" si="30">L52</f>
        <v>0</v>
      </c>
    </row>
    <row r="53" spans="1:14" x14ac:dyDescent="0.2">
      <c r="A53" s="257" t="s">
        <v>53</v>
      </c>
      <c r="B53" s="294">
        <f>'Subaward 5'!B50</f>
        <v>0</v>
      </c>
      <c r="C53" s="281">
        <f>'Subaward 5'!C50</f>
        <v>0</v>
      </c>
      <c r="D53" s="294">
        <f>'Subaward 5'!D50</f>
        <v>0</v>
      </c>
      <c r="E53" s="281">
        <f>'Subaward 5'!E50</f>
        <v>0</v>
      </c>
      <c r="F53" s="294">
        <f>'Subaward 5'!F50</f>
        <v>0</v>
      </c>
      <c r="G53" s="281">
        <f>'Subaward 5'!G50</f>
        <v>0</v>
      </c>
      <c r="H53" s="294">
        <f>'Subaward 5'!H50</f>
        <v>0</v>
      </c>
      <c r="I53" s="281">
        <f>'Subaward 5'!I50</f>
        <v>0</v>
      </c>
      <c r="J53" s="294">
        <f>'Subaward 5'!J50</f>
        <v>0</v>
      </c>
      <c r="K53" s="333">
        <f>'Subaward 5'!K50</f>
        <v>0</v>
      </c>
      <c r="L53" s="358">
        <f t="shared" si="28"/>
        <v>0</v>
      </c>
      <c r="M53" s="232">
        <f t="shared" si="29"/>
        <v>0</v>
      </c>
      <c r="N53" s="359">
        <f t="shared" si="30"/>
        <v>0</v>
      </c>
    </row>
    <row r="54" spans="1:14" ht="15" x14ac:dyDescent="0.25">
      <c r="A54" s="259" t="s">
        <v>54</v>
      </c>
      <c r="B54" s="280"/>
      <c r="C54" s="295"/>
      <c r="D54" s="317"/>
      <c r="E54" s="295"/>
      <c r="F54" s="317"/>
      <c r="G54" s="295"/>
      <c r="H54" s="317"/>
      <c r="I54" s="295"/>
      <c r="J54" s="317"/>
      <c r="K54" s="340"/>
      <c r="L54" s="358"/>
      <c r="M54" s="232"/>
      <c r="N54" s="359"/>
    </row>
    <row r="55" spans="1:14" ht="15" x14ac:dyDescent="0.25">
      <c r="A55" s="260" t="s">
        <v>55</v>
      </c>
      <c r="B55" s="290">
        <v>0</v>
      </c>
      <c r="C55" s="293">
        <v>0</v>
      </c>
      <c r="D55" s="316">
        <v>0</v>
      </c>
      <c r="E55" s="293">
        <v>0</v>
      </c>
      <c r="F55" s="316">
        <v>0</v>
      </c>
      <c r="G55" s="293">
        <v>0</v>
      </c>
      <c r="H55" s="316">
        <v>0</v>
      </c>
      <c r="I55" s="293">
        <v>0</v>
      </c>
      <c r="J55" s="316">
        <v>0</v>
      </c>
      <c r="K55" s="339">
        <v>0</v>
      </c>
      <c r="L55" s="358">
        <f t="shared" si="18"/>
        <v>0</v>
      </c>
      <c r="M55" s="232">
        <f t="shared" si="26"/>
        <v>0</v>
      </c>
      <c r="N55" s="359">
        <f t="shared" si="27"/>
        <v>0</v>
      </c>
    </row>
    <row r="56" spans="1:14" x14ac:dyDescent="0.2">
      <c r="A56" s="260" t="s">
        <v>56</v>
      </c>
      <c r="B56" s="290">
        <v>0</v>
      </c>
      <c r="C56" s="291">
        <v>0</v>
      </c>
      <c r="D56" s="290">
        <v>0</v>
      </c>
      <c r="E56" s="291">
        <v>0</v>
      </c>
      <c r="F56" s="290">
        <v>0</v>
      </c>
      <c r="G56" s="291">
        <v>0</v>
      </c>
      <c r="H56" s="290">
        <v>0</v>
      </c>
      <c r="I56" s="291">
        <v>0</v>
      </c>
      <c r="J56" s="290">
        <v>0</v>
      </c>
      <c r="K56" s="338">
        <v>0</v>
      </c>
      <c r="L56" s="358">
        <f t="shared" si="18"/>
        <v>0</v>
      </c>
      <c r="M56" s="232">
        <f t="shared" si="18"/>
        <v>0</v>
      </c>
      <c r="N56" s="359">
        <f t="shared" si="19"/>
        <v>0</v>
      </c>
    </row>
    <row r="57" spans="1:14" x14ac:dyDescent="0.2">
      <c r="A57" s="257" t="s">
        <v>57</v>
      </c>
      <c r="B57" s="290">
        <v>0</v>
      </c>
      <c r="C57" s="291">
        <v>0</v>
      </c>
      <c r="D57" s="290">
        <v>0</v>
      </c>
      <c r="E57" s="291">
        <v>0</v>
      </c>
      <c r="F57" s="290">
        <v>0</v>
      </c>
      <c r="G57" s="291">
        <v>0</v>
      </c>
      <c r="H57" s="290">
        <v>0</v>
      </c>
      <c r="I57" s="291">
        <v>0</v>
      </c>
      <c r="J57" s="290">
        <v>0</v>
      </c>
      <c r="K57" s="338">
        <v>0</v>
      </c>
      <c r="L57" s="358"/>
      <c r="M57" s="232"/>
      <c r="N57" s="359"/>
    </row>
    <row r="58" spans="1:14" x14ac:dyDescent="0.2">
      <c r="A58" s="252" t="s">
        <v>58</v>
      </c>
      <c r="B58" s="290">
        <v>0</v>
      </c>
      <c r="C58" s="291">
        <v>0</v>
      </c>
      <c r="D58" s="290">
        <v>0</v>
      </c>
      <c r="E58" s="291">
        <v>0</v>
      </c>
      <c r="F58" s="290">
        <v>0</v>
      </c>
      <c r="G58" s="291">
        <v>0</v>
      </c>
      <c r="H58" s="290">
        <v>0</v>
      </c>
      <c r="I58" s="291">
        <v>0</v>
      </c>
      <c r="J58" s="290">
        <v>0</v>
      </c>
      <c r="K58" s="338">
        <v>0</v>
      </c>
      <c r="L58" s="358">
        <f t="shared" si="18"/>
        <v>0</v>
      </c>
      <c r="M58" s="232">
        <f t="shared" si="18"/>
        <v>0</v>
      </c>
      <c r="N58" s="359">
        <f t="shared" si="19"/>
        <v>0</v>
      </c>
    </row>
    <row r="59" spans="1:14" x14ac:dyDescent="0.2">
      <c r="A59" s="261" t="s">
        <v>59</v>
      </c>
      <c r="B59" s="290">
        <v>0</v>
      </c>
      <c r="C59" s="291">
        <v>0</v>
      </c>
      <c r="D59" s="290">
        <v>0</v>
      </c>
      <c r="E59" s="291">
        <v>0</v>
      </c>
      <c r="F59" s="290">
        <v>0</v>
      </c>
      <c r="G59" s="291">
        <v>0</v>
      </c>
      <c r="H59" s="290">
        <v>0</v>
      </c>
      <c r="I59" s="291">
        <v>0</v>
      </c>
      <c r="J59" s="290">
        <v>0</v>
      </c>
      <c r="K59" s="338">
        <v>0</v>
      </c>
      <c r="L59" s="358">
        <f t="shared" si="18"/>
        <v>0</v>
      </c>
      <c r="M59" s="232">
        <f t="shared" si="18"/>
        <v>0</v>
      </c>
      <c r="N59" s="359">
        <f t="shared" si="19"/>
        <v>0</v>
      </c>
    </row>
    <row r="60" spans="1:14" x14ac:dyDescent="0.2">
      <c r="A60" s="262" t="s">
        <v>60</v>
      </c>
      <c r="B60" s="290">
        <v>0</v>
      </c>
      <c r="C60" s="291">
        <v>0</v>
      </c>
      <c r="D60" s="290">
        <v>0</v>
      </c>
      <c r="E60" s="291">
        <v>0</v>
      </c>
      <c r="F60" s="290">
        <v>0</v>
      </c>
      <c r="G60" s="291">
        <v>0</v>
      </c>
      <c r="H60" s="290">
        <v>0</v>
      </c>
      <c r="I60" s="291">
        <v>0</v>
      </c>
      <c r="J60" s="290">
        <v>0</v>
      </c>
      <c r="K60" s="338">
        <v>0</v>
      </c>
      <c r="L60" s="358">
        <f t="shared" si="18"/>
        <v>0</v>
      </c>
      <c r="M60" s="232">
        <f t="shared" si="18"/>
        <v>0</v>
      </c>
      <c r="N60" s="359">
        <f>SUM(L60,M60)</f>
        <v>0</v>
      </c>
    </row>
    <row r="61" spans="1:14" ht="15" x14ac:dyDescent="0.25">
      <c r="A61" s="246" t="s">
        <v>61</v>
      </c>
      <c r="B61" s="282">
        <f>SUM(B42:B60)</f>
        <v>0</v>
      </c>
      <c r="C61" s="283">
        <f t="shared" ref="C61:L61" si="31">SUM(C42:C60)</f>
        <v>0</v>
      </c>
      <c r="D61" s="282">
        <f t="shared" si="31"/>
        <v>0</v>
      </c>
      <c r="E61" s="283">
        <f t="shared" si="31"/>
        <v>0</v>
      </c>
      <c r="F61" s="282">
        <f t="shared" si="31"/>
        <v>0</v>
      </c>
      <c r="G61" s="283">
        <f t="shared" si="31"/>
        <v>0</v>
      </c>
      <c r="H61" s="282">
        <f t="shared" si="31"/>
        <v>0</v>
      </c>
      <c r="I61" s="283">
        <f t="shared" si="31"/>
        <v>0</v>
      </c>
      <c r="J61" s="282">
        <f t="shared" si="31"/>
        <v>0</v>
      </c>
      <c r="K61" s="334">
        <f t="shared" si="31"/>
        <v>0</v>
      </c>
      <c r="L61" s="360">
        <f t="shared" si="31"/>
        <v>0</v>
      </c>
      <c r="M61" s="238">
        <f>SUM(C61,E61,G61,I61,K61)</f>
        <v>0</v>
      </c>
      <c r="N61" s="361">
        <f>SUM(L61,M61)</f>
        <v>0</v>
      </c>
    </row>
    <row r="62" spans="1:14" x14ac:dyDescent="0.2">
      <c r="A62" s="252"/>
      <c r="B62" s="284"/>
      <c r="C62" s="285"/>
      <c r="D62" s="284"/>
      <c r="E62" s="285"/>
      <c r="F62" s="284"/>
      <c r="G62" s="285"/>
      <c r="H62" s="284"/>
      <c r="I62" s="285"/>
      <c r="J62" s="284"/>
      <c r="K62" s="335"/>
      <c r="L62" s="356"/>
      <c r="M62" s="237"/>
      <c r="N62" s="357"/>
    </row>
    <row r="63" spans="1:14" ht="15.75" thickBot="1" x14ac:dyDescent="0.3">
      <c r="A63" s="387" t="s">
        <v>62</v>
      </c>
      <c r="B63" s="314">
        <f t="shared" ref="B63:K63" si="32">SUM(B27,B29,B31,B32,B35,B36,B37,B38,B39,B61)</f>
        <v>0</v>
      </c>
      <c r="C63" s="315">
        <f t="shared" ca="1" si="32"/>
        <v>0</v>
      </c>
      <c r="D63" s="314">
        <f t="shared" ca="1" si="32"/>
        <v>0</v>
      </c>
      <c r="E63" s="315">
        <f t="shared" ca="1" si="32"/>
        <v>0</v>
      </c>
      <c r="F63" s="314">
        <f t="shared" ca="1" si="32"/>
        <v>0</v>
      </c>
      <c r="G63" s="315">
        <f t="shared" si="32"/>
        <v>0</v>
      </c>
      <c r="H63" s="314">
        <f t="shared" si="32"/>
        <v>0</v>
      </c>
      <c r="I63" s="315">
        <f t="shared" si="32"/>
        <v>0</v>
      </c>
      <c r="J63" s="314">
        <f t="shared" si="32"/>
        <v>0</v>
      </c>
      <c r="K63" s="348">
        <f t="shared" si="32"/>
        <v>0</v>
      </c>
      <c r="L63" s="388">
        <f ca="1">SUM(L27,L29,L31,L32,L35,L36,L37,L38,L39,L61)</f>
        <v>0</v>
      </c>
      <c r="M63" s="389">
        <f ca="1">SUM(M27,M29,M31,M32,M35,M36,M37,M38, M39,M61)</f>
        <v>0</v>
      </c>
      <c r="N63" s="390">
        <f ca="1">SUM(L63,M63)</f>
        <v>0</v>
      </c>
    </row>
    <row r="64" spans="1:14" ht="15" x14ac:dyDescent="0.25">
      <c r="A64" s="380"/>
      <c r="B64" s="381"/>
      <c r="C64" s="382"/>
      <c r="D64" s="381"/>
      <c r="E64" s="382"/>
      <c r="F64" s="381"/>
      <c r="G64" s="382"/>
      <c r="H64" s="381"/>
      <c r="I64" s="382"/>
      <c r="J64" s="381"/>
      <c r="K64" s="383"/>
      <c r="L64" s="384"/>
      <c r="M64" s="385"/>
      <c r="N64" s="386"/>
    </row>
    <row r="65" spans="1:14" ht="15" x14ac:dyDescent="0.25">
      <c r="A65" s="246" t="s">
        <v>63</v>
      </c>
      <c r="B65" s="296"/>
      <c r="C65" s="285"/>
      <c r="D65" s="284"/>
      <c r="E65" s="285"/>
      <c r="F65" s="284"/>
      <c r="G65" s="285"/>
      <c r="H65" s="284"/>
      <c r="I65" s="285"/>
      <c r="J65" s="284"/>
      <c r="K65" s="335"/>
      <c r="L65" s="356"/>
      <c r="M65" s="237"/>
      <c r="N65" s="357"/>
    </row>
    <row r="66" spans="1:14" ht="27.75" customHeight="1" x14ac:dyDescent="0.2">
      <c r="A66" s="263" t="s">
        <v>214</v>
      </c>
      <c r="B66" s="297"/>
      <c r="C66" s="298"/>
      <c r="D66" s="297"/>
      <c r="E66" s="298"/>
      <c r="F66" s="325"/>
      <c r="G66" s="326"/>
      <c r="H66" s="325"/>
      <c r="I66" s="326"/>
      <c r="J66" s="325"/>
      <c r="K66" s="341"/>
      <c r="L66" s="356"/>
      <c r="M66" s="237"/>
      <c r="N66" s="357"/>
    </row>
    <row r="67" spans="1:14" ht="15" x14ac:dyDescent="0.25">
      <c r="A67" s="264" t="s">
        <v>64</v>
      </c>
      <c r="B67" s="299">
        <v>0.45</v>
      </c>
      <c r="C67" s="300">
        <f>$B$67</f>
        <v>0.45</v>
      </c>
      <c r="D67" s="318">
        <f t="shared" ref="D67:K67" si="33">$B$67</f>
        <v>0.45</v>
      </c>
      <c r="E67" s="300">
        <f t="shared" si="33"/>
        <v>0.45</v>
      </c>
      <c r="F67" s="318">
        <f t="shared" si="33"/>
        <v>0.45</v>
      </c>
      <c r="G67" s="300">
        <f t="shared" si="33"/>
        <v>0.45</v>
      </c>
      <c r="H67" s="318">
        <f t="shared" si="33"/>
        <v>0.45</v>
      </c>
      <c r="I67" s="300">
        <f t="shared" si="33"/>
        <v>0.45</v>
      </c>
      <c r="J67" s="318">
        <f t="shared" si="33"/>
        <v>0.45</v>
      </c>
      <c r="K67" s="342">
        <f t="shared" si="33"/>
        <v>0.45</v>
      </c>
      <c r="L67" s="367"/>
      <c r="M67" s="237"/>
      <c r="N67" s="357"/>
    </row>
    <row r="68" spans="1:14" x14ac:dyDescent="0.2">
      <c r="A68" s="265" t="s">
        <v>65</v>
      </c>
      <c r="B68" s="301"/>
      <c r="C68" s="300"/>
      <c r="D68" s="318"/>
      <c r="E68" s="300"/>
      <c r="F68" s="318"/>
      <c r="G68" s="300"/>
      <c r="H68" s="318"/>
      <c r="I68" s="300"/>
      <c r="J68" s="318"/>
      <c r="K68" s="342"/>
      <c r="L68" s="367"/>
      <c r="M68" s="237"/>
      <c r="N68" s="357"/>
    </row>
    <row r="69" spans="1:14" x14ac:dyDescent="0.2">
      <c r="A69" s="265" t="s">
        <v>66</v>
      </c>
      <c r="B69" s="301"/>
      <c r="C69" s="300"/>
      <c r="D69" s="318"/>
      <c r="E69" s="300"/>
      <c r="F69" s="318"/>
      <c r="G69" s="300"/>
      <c r="H69" s="318"/>
      <c r="I69" s="300"/>
      <c r="J69" s="318"/>
      <c r="K69" s="342"/>
      <c r="L69" s="367"/>
      <c r="M69" s="237"/>
      <c r="N69" s="357"/>
    </row>
    <row r="70" spans="1:14" x14ac:dyDescent="0.2">
      <c r="A70" s="265" t="s">
        <v>67</v>
      </c>
      <c r="B70" s="301"/>
      <c r="C70" s="300"/>
      <c r="D70" s="318"/>
      <c r="E70" s="300"/>
      <c r="F70" s="318"/>
      <c r="G70" s="300"/>
      <c r="H70" s="318"/>
      <c r="I70" s="300"/>
      <c r="J70" s="318"/>
      <c r="K70" s="342"/>
      <c r="L70" s="367"/>
      <c r="M70" s="237"/>
      <c r="N70" s="357"/>
    </row>
    <row r="71" spans="1:14" x14ac:dyDescent="0.2">
      <c r="A71" s="265" t="s">
        <v>68</v>
      </c>
      <c r="B71" s="301"/>
      <c r="C71" s="300"/>
      <c r="D71" s="318"/>
      <c r="E71" s="300"/>
      <c r="F71" s="318"/>
      <c r="G71" s="300"/>
      <c r="H71" s="318"/>
      <c r="I71" s="300"/>
      <c r="J71" s="318"/>
      <c r="K71" s="342"/>
      <c r="L71" s="367"/>
      <c r="M71" s="237"/>
      <c r="N71" s="357"/>
    </row>
    <row r="72" spans="1:14" x14ac:dyDescent="0.2">
      <c r="A72" s="265" t="s">
        <v>69</v>
      </c>
      <c r="B72" s="301"/>
      <c r="C72" s="300"/>
      <c r="D72" s="318"/>
      <c r="E72" s="300"/>
      <c r="F72" s="318"/>
      <c r="G72" s="300"/>
      <c r="H72" s="318"/>
      <c r="I72" s="300"/>
      <c r="J72" s="318"/>
      <c r="K72" s="342"/>
      <c r="L72" s="367"/>
      <c r="M72" s="237"/>
      <c r="N72" s="357"/>
    </row>
    <row r="73" spans="1:14" x14ac:dyDescent="0.2">
      <c r="A73" s="265" t="s">
        <v>70</v>
      </c>
      <c r="B73" s="301"/>
      <c r="C73" s="300"/>
      <c r="D73" s="318"/>
      <c r="E73" s="300"/>
      <c r="F73" s="318"/>
      <c r="G73" s="300"/>
      <c r="H73" s="318"/>
      <c r="I73" s="300"/>
      <c r="J73" s="318"/>
      <c r="K73" s="342"/>
      <c r="L73" s="367"/>
      <c r="M73" s="237"/>
      <c r="N73" s="357"/>
    </row>
    <row r="74" spans="1:14" x14ac:dyDescent="0.2">
      <c r="A74" s="265" t="s">
        <v>71</v>
      </c>
      <c r="B74" s="301"/>
      <c r="C74" s="300"/>
      <c r="D74" s="318"/>
      <c r="E74" s="300"/>
      <c r="F74" s="318"/>
      <c r="G74" s="300"/>
      <c r="H74" s="318"/>
      <c r="I74" s="300"/>
      <c r="J74" s="318"/>
      <c r="K74" s="342"/>
      <c r="L74" s="367"/>
      <c r="M74" s="237"/>
      <c r="N74" s="357"/>
    </row>
    <row r="75" spans="1:14" x14ac:dyDescent="0.2">
      <c r="A75" s="260" t="s">
        <v>72</v>
      </c>
      <c r="B75" s="294">
        <f>IF(B67 =25%,0,B63-SUM(B29,B35,B36,B37,B38,B39,B49,B50,B51,B52,B53,B57,B59))</f>
        <v>0</v>
      </c>
      <c r="C75" s="281">
        <f t="shared" ref="C75:K75" ca="1" si="34">IF(C67 =25%,0,C63-SUM(C29,C35,C36,C37,C38,C39,C49,C50,C51,C52,C53,C57,C59))</f>
        <v>0</v>
      </c>
      <c r="D75" s="294">
        <f ca="1">IF(D67 =25%,0,D63-SUM(D29,D35,D36,D37,D38,D39,D49,D50,D51,D52,D53,D57,D59))</f>
        <v>0</v>
      </c>
      <c r="E75" s="281">
        <f t="shared" ca="1" si="34"/>
        <v>0</v>
      </c>
      <c r="F75" s="294">
        <f t="shared" ca="1" si="34"/>
        <v>0</v>
      </c>
      <c r="G75" s="281">
        <f t="shared" si="34"/>
        <v>0</v>
      </c>
      <c r="H75" s="294">
        <f t="shared" si="34"/>
        <v>0</v>
      </c>
      <c r="I75" s="281">
        <f t="shared" si="34"/>
        <v>0</v>
      </c>
      <c r="J75" s="294">
        <f t="shared" si="34"/>
        <v>0</v>
      </c>
      <c r="K75" s="333">
        <f t="shared" si="34"/>
        <v>0</v>
      </c>
      <c r="L75" s="358">
        <f t="shared" ref="L75:M79" ca="1" si="35">SUM(B75,D75,F75,H75,J75)</f>
        <v>0</v>
      </c>
      <c r="M75" s="232">
        <f t="shared" ca="1" si="35"/>
        <v>0</v>
      </c>
      <c r="N75" s="359">
        <f ca="1">SUM(L75,M75)</f>
        <v>0</v>
      </c>
    </row>
    <row r="76" spans="1:14" x14ac:dyDescent="0.2">
      <c r="A76" s="260" t="s">
        <v>210</v>
      </c>
      <c r="B76" s="286">
        <f>IF(B67=25%,0,'Subaward IDCs'!C7)</f>
        <v>0</v>
      </c>
      <c r="C76" s="287"/>
      <c r="D76" s="286">
        <f>IF(D67=25%,0,'Subaward IDCs'!F7)</f>
        <v>0</v>
      </c>
      <c r="E76" s="287"/>
      <c r="F76" s="286">
        <f>IF(F67=25%,0,'Subaward IDCs'!I7)</f>
        <v>0</v>
      </c>
      <c r="G76" s="287"/>
      <c r="H76" s="286">
        <f>IF(H67=25%,0,'Subaward IDCs'!L7)</f>
        <v>0</v>
      </c>
      <c r="I76" s="287"/>
      <c r="J76" s="286">
        <f>IF(J67=25%,0,'Subaward IDCs'!O7)</f>
        <v>0</v>
      </c>
      <c r="K76" s="336"/>
      <c r="L76" s="358">
        <f t="shared" si="35"/>
        <v>0</v>
      </c>
      <c r="M76" s="232">
        <f t="shared" si="35"/>
        <v>0</v>
      </c>
      <c r="N76" s="359">
        <f>SUM(L76,M76)</f>
        <v>0</v>
      </c>
    </row>
    <row r="77" spans="1:14" x14ac:dyDescent="0.2">
      <c r="A77" s="260" t="s">
        <v>73</v>
      </c>
      <c r="B77" s="286">
        <f>B75+B76</f>
        <v>0</v>
      </c>
      <c r="C77" s="287">
        <f t="shared" ref="C77:K77" ca="1" si="36">C75+C76</f>
        <v>0</v>
      </c>
      <c r="D77" s="286">
        <f t="shared" ca="1" si="36"/>
        <v>0</v>
      </c>
      <c r="E77" s="287">
        <f t="shared" ca="1" si="36"/>
        <v>0</v>
      </c>
      <c r="F77" s="286">
        <f t="shared" ca="1" si="36"/>
        <v>0</v>
      </c>
      <c r="G77" s="287">
        <f t="shared" si="36"/>
        <v>0</v>
      </c>
      <c r="H77" s="286">
        <f t="shared" si="36"/>
        <v>0</v>
      </c>
      <c r="I77" s="287">
        <f t="shared" si="36"/>
        <v>0</v>
      </c>
      <c r="J77" s="286">
        <f t="shared" si="36"/>
        <v>0</v>
      </c>
      <c r="K77" s="336">
        <f t="shared" si="36"/>
        <v>0</v>
      </c>
      <c r="L77" s="358">
        <f t="shared" ref="L77" ca="1" si="37">SUM(B77,D77,F77,H77,J77)</f>
        <v>0</v>
      </c>
      <c r="M77" s="232">
        <f t="shared" ref="M77" ca="1" si="38">SUM(C77,E77,G77,I77,K77)</f>
        <v>0</v>
      </c>
      <c r="N77" s="359">
        <f ca="1">SUM(L77,M77)</f>
        <v>0</v>
      </c>
    </row>
    <row r="78" spans="1:14" x14ac:dyDescent="0.2">
      <c r="A78" s="266" t="s">
        <v>74</v>
      </c>
      <c r="B78" s="302">
        <f t="shared" ref="B78:K78" si="39">IF(B67= 25%,SUM(B27,B29,B31,B32,B35,B36,B37,B39,B61),0)</f>
        <v>0</v>
      </c>
      <c r="C78" s="303">
        <f t="shared" si="39"/>
        <v>0</v>
      </c>
      <c r="D78" s="302">
        <f t="shared" si="39"/>
        <v>0</v>
      </c>
      <c r="E78" s="303">
        <f t="shared" si="39"/>
        <v>0</v>
      </c>
      <c r="F78" s="302">
        <f t="shared" si="39"/>
        <v>0</v>
      </c>
      <c r="G78" s="303">
        <f t="shared" si="39"/>
        <v>0</v>
      </c>
      <c r="H78" s="302">
        <f t="shared" si="39"/>
        <v>0</v>
      </c>
      <c r="I78" s="303">
        <f t="shared" si="39"/>
        <v>0</v>
      </c>
      <c r="J78" s="302">
        <f t="shared" si="39"/>
        <v>0</v>
      </c>
      <c r="K78" s="343">
        <f t="shared" si="39"/>
        <v>0</v>
      </c>
      <c r="L78" s="368">
        <f t="shared" si="35"/>
        <v>0</v>
      </c>
      <c r="M78" s="232">
        <f t="shared" si="35"/>
        <v>0</v>
      </c>
      <c r="N78" s="359">
        <f>SUM(L78,M78)</f>
        <v>0</v>
      </c>
    </row>
    <row r="79" spans="1:14" ht="15" x14ac:dyDescent="0.25">
      <c r="A79" s="267" t="s">
        <v>75</v>
      </c>
      <c r="B79" s="282">
        <f t="shared" ref="B79:K79" si="40">ROUNDUP((IF(B67=25%, B67*B78,B77*B67)),0)</f>
        <v>0</v>
      </c>
      <c r="C79" s="283">
        <f t="shared" ca="1" si="40"/>
        <v>0</v>
      </c>
      <c r="D79" s="282">
        <f t="shared" ca="1" si="40"/>
        <v>0</v>
      </c>
      <c r="E79" s="283">
        <f t="shared" ca="1" si="40"/>
        <v>0</v>
      </c>
      <c r="F79" s="282">
        <f t="shared" ca="1" si="40"/>
        <v>0</v>
      </c>
      <c r="G79" s="283">
        <f t="shared" si="40"/>
        <v>0</v>
      </c>
      <c r="H79" s="282">
        <f t="shared" si="40"/>
        <v>0</v>
      </c>
      <c r="I79" s="283">
        <f t="shared" si="40"/>
        <v>0</v>
      </c>
      <c r="J79" s="282">
        <f t="shared" si="40"/>
        <v>0</v>
      </c>
      <c r="K79" s="334">
        <f t="shared" si="40"/>
        <v>0</v>
      </c>
      <c r="L79" s="360">
        <f t="shared" ca="1" si="35"/>
        <v>0</v>
      </c>
      <c r="M79" s="238">
        <f t="shared" ca="1" si="35"/>
        <v>0</v>
      </c>
      <c r="N79" s="361">
        <f ca="1">SUM(L79,M79)</f>
        <v>0</v>
      </c>
    </row>
    <row r="80" spans="1:14" ht="15" x14ac:dyDescent="0.25">
      <c r="A80" s="246" t="s">
        <v>76</v>
      </c>
      <c r="B80" s="304"/>
      <c r="C80" s="300"/>
      <c r="D80" s="318"/>
      <c r="E80" s="300"/>
      <c r="F80" s="318"/>
      <c r="G80" s="300"/>
      <c r="H80" s="318"/>
      <c r="I80" s="300"/>
      <c r="J80" s="318"/>
      <c r="K80" s="342"/>
      <c r="L80" s="367"/>
      <c r="M80" s="237"/>
      <c r="N80" s="357"/>
    </row>
    <row r="81" spans="1:14" x14ac:dyDescent="0.2">
      <c r="A81" s="252" t="s">
        <v>77</v>
      </c>
      <c r="B81" s="305"/>
      <c r="C81" s="306"/>
      <c r="D81" s="319">
        <f>B81</f>
        <v>0</v>
      </c>
      <c r="E81" s="320"/>
      <c r="F81" s="319">
        <f>B81</f>
        <v>0</v>
      </c>
      <c r="G81" s="320"/>
      <c r="H81" s="319">
        <f>B81</f>
        <v>0</v>
      </c>
      <c r="I81" s="320"/>
      <c r="J81" s="319">
        <f>B81</f>
        <v>0</v>
      </c>
      <c r="K81" s="344"/>
      <c r="L81" s="356"/>
      <c r="M81" s="237"/>
      <c r="N81" s="357"/>
    </row>
    <row r="82" spans="1:14" x14ac:dyDescent="0.2">
      <c r="A82" s="266" t="s">
        <v>78</v>
      </c>
      <c r="B82" s="307"/>
      <c r="C82" s="308"/>
      <c r="D82" s="321"/>
      <c r="E82" s="308"/>
      <c r="F82" s="321"/>
      <c r="G82" s="308"/>
      <c r="H82" s="321"/>
      <c r="I82" s="308"/>
      <c r="J82" s="321"/>
      <c r="K82" s="345"/>
      <c r="L82" s="369"/>
      <c r="M82" s="235"/>
      <c r="N82" s="370"/>
    </row>
    <row r="83" spans="1:14" x14ac:dyDescent="0.2">
      <c r="A83" s="260" t="s">
        <v>72</v>
      </c>
      <c r="B83" s="309">
        <f>IF(B82="TDC",0,B63-SUM(B29,B35,B36,B37,B38,B39,B49,B50,B51,B52,B53,B57,B59))</f>
        <v>0</v>
      </c>
      <c r="C83" s="310"/>
      <c r="D83" s="322">
        <f ca="1">IF(B82="TDC",0,D63-SUM(D29,D35,D36,D37,D38,D39,D49,D50,D51,D52,D53,D57,D59))</f>
        <v>0</v>
      </c>
      <c r="E83" s="310"/>
      <c r="F83" s="322">
        <f ca="1">IF(B82="TDC",0,F63-SUM(F29,F35,F36,F37,F38,F39,F49,F50,F51,F52,F53,F57,F59))</f>
        <v>0</v>
      </c>
      <c r="G83" s="310"/>
      <c r="H83" s="322">
        <f>IF(B82="TDC",0,H63-SUM(H29,H35,H36,H37,H38,H39,H49,H50,H51,H52,H53,H57,H59))</f>
        <v>0</v>
      </c>
      <c r="I83" s="310"/>
      <c r="J83" s="322">
        <f>IF(B82="TDC",0,J63-SUM(J29,J35,J36,J37,J38,J49,J50,J51,J52,J53,J57,J59))</f>
        <v>0</v>
      </c>
      <c r="K83" s="346"/>
      <c r="L83" s="371">
        <f ca="1">SUM(B83,D83,F83,H83,J83)</f>
        <v>0</v>
      </c>
      <c r="M83" s="243">
        <f>SUM(C83,E83,G83,I83,K83)</f>
        <v>0</v>
      </c>
      <c r="N83" s="372">
        <f ca="1">SUM(L83,M83)</f>
        <v>0</v>
      </c>
    </row>
    <row r="84" spans="1:14" x14ac:dyDescent="0.2">
      <c r="A84" s="260" t="s">
        <v>210</v>
      </c>
      <c r="B84" s="286">
        <f>IF(B82= "TDC",0,'Subaward IDCs'!C7)</f>
        <v>0</v>
      </c>
      <c r="C84" s="287"/>
      <c r="D84" s="286">
        <f>IF(D82= "TDC",0,'Subaward IDCs'!F7)</f>
        <v>0</v>
      </c>
      <c r="E84" s="287"/>
      <c r="F84" s="286">
        <f>IF(F82= "TDC",0,'Subaward IDCs'!I7)</f>
        <v>0</v>
      </c>
      <c r="G84" s="287"/>
      <c r="H84" s="286">
        <f>IF(H82= "TDC",0,'Subaward IDCs'!L7)</f>
        <v>0</v>
      </c>
      <c r="I84" s="287"/>
      <c r="J84" s="286">
        <f>IF(J82= "TDC",0,'Subaward IDCs'!O7)</f>
        <v>0</v>
      </c>
      <c r="K84" s="336"/>
      <c r="L84" s="371">
        <f t="shared" ref="L84:L88" si="41">SUM(B84,D84,F84,H84,J84)</f>
        <v>0</v>
      </c>
      <c r="M84" s="243">
        <f t="shared" ref="M84:M88" si="42">SUM(C84,E84,G84,I84,K84)</f>
        <v>0</v>
      </c>
      <c r="N84" s="372">
        <f t="shared" ref="N84:N88" si="43">SUM(L84,M84)</f>
        <v>0</v>
      </c>
    </row>
    <row r="85" spans="1:14" x14ac:dyDescent="0.2">
      <c r="A85" s="260" t="s">
        <v>79</v>
      </c>
      <c r="B85" s="286">
        <f>B83+B84</f>
        <v>0</v>
      </c>
      <c r="C85" s="287"/>
      <c r="D85" s="286">
        <f t="shared" ref="D85:J85" ca="1" si="44">D83+D84</f>
        <v>0</v>
      </c>
      <c r="E85" s="287"/>
      <c r="F85" s="286">
        <f t="shared" ca="1" si="44"/>
        <v>0</v>
      </c>
      <c r="G85" s="287"/>
      <c r="H85" s="286">
        <f t="shared" si="44"/>
        <v>0</v>
      </c>
      <c r="I85" s="287"/>
      <c r="J85" s="286">
        <f t="shared" si="44"/>
        <v>0</v>
      </c>
      <c r="K85" s="336"/>
      <c r="L85" s="371">
        <f t="shared" ref="L85" ca="1" si="45">SUM(B85,D85,F85,H85,J85)</f>
        <v>0</v>
      </c>
      <c r="M85" s="243">
        <f t="shared" ref="M85" si="46">SUM(C85,E85,G85,I85,K85)</f>
        <v>0</v>
      </c>
      <c r="N85" s="372">
        <f t="shared" ref="N85" ca="1" si="47">SUM(L85,M85)</f>
        <v>0</v>
      </c>
    </row>
    <row r="86" spans="1:14" x14ac:dyDescent="0.2">
      <c r="A86" s="266" t="s">
        <v>74</v>
      </c>
      <c r="B86" s="286">
        <f>IF(B82= "TDC",SUM(B27,B29,B31,B32,B35,B36,B37,B39,B61),0)</f>
        <v>0</v>
      </c>
      <c r="C86" s="287"/>
      <c r="D86" s="286">
        <f>IF(B82= "TDC",SUM(D27,D29,D31,D32,D35,D36,D37,D39,D61),0)</f>
        <v>0</v>
      </c>
      <c r="E86" s="287"/>
      <c r="F86" s="286">
        <f>IF(B82= "TDC",SUM(F27,F29,F31,F32,F35,F36,F37,F39,F61),0)</f>
        <v>0</v>
      </c>
      <c r="G86" s="287"/>
      <c r="H86" s="286">
        <f>IF(B82= "TDC",SUM(H27,H29,H31,H32,H35,H36,H37,H39,H61),0)</f>
        <v>0</v>
      </c>
      <c r="I86" s="287"/>
      <c r="J86" s="286">
        <f>IF(B82= "TDC",SUM(J27,J29,J31,J32,J35,J36,J37,J39,J61),0)</f>
        <v>0</v>
      </c>
      <c r="K86" s="336"/>
      <c r="L86" s="371">
        <f t="shared" si="41"/>
        <v>0</v>
      </c>
      <c r="M86" s="243">
        <f t="shared" si="42"/>
        <v>0</v>
      </c>
      <c r="N86" s="372">
        <f t="shared" si="43"/>
        <v>0</v>
      </c>
    </row>
    <row r="87" spans="1:14" ht="15" x14ac:dyDescent="0.25">
      <c r="A87" s="267" t="s">
        <v>80</v>
      </c>
      <c r="B87" s="282">
        <f>ROUNDUP((IF(B82="TDC",B86*B81, (B83+B84) * B81)),0)</f>
        <v>0</v>
      </c>
      <c r="C87" s="283"/>
      <c r="D87" s="282">
        <f ca="1">ROUNDUP((IF(B82="TDC",D86*D81, (D83+D84) * D81)),0)</f>
        <v>0</v>
      </c>
      <c r="E87" s="283"/>
      <c r="F87" s="282">
        <f ca="1">ROUNDUP((IF(B82="TDC",F86*F81, (F83+F84) * F81)),0)</f>
        <v>0</v>
      </c>
      <c r="G87" s="283"/>
      <c r="H87" s="282">
        <f>ROUNDUP((IF(B82="TDC",H86*H81, (H83+H84) * H81)),0)</f>
        <v>0</v>
      </c>
      <c r="I87" s="283"/>
      <c r="J87" s="282">
        <f>ROUNDUP((IF(B82="TDC",J86*J81, (J83+J84) * J81)),0)</f>
        <v>0</v>
      </c>
      <c r="K87" s="334"/>
      <c r="L87" s="373">
        <f t="shared" ca="1" si="41"/>
        <v>0</v>
      </c>
      <c r="M87" s="244">
        <f t="shared" si="42"/>
        <v>0</v>
      </c>
      <c r="N87" s="374">
        <f t="shared" ca="1" si="43"/>
        <v>0</v>
      </c>
    </row>
    <row r="88" spans="1:14" ht="15" x14ac:dyDescent="0.25">
      <c r="A88" s="246" t="s">
        <v>81</v>
      </c>
      <c r="B88" s="282" cm="1">
        <f t="array" ref="B88">_xlfn.IFS(B80="N/A",B79,B80="",B79,B80="IDCs not allowed",B87,B80="limited by sponsor",B87)</f>
        <v>0</v>
      </c>
      <c r="C88" s="283">
        <f ca="1">C79</f>
        <v>0</v>
      </c>
      <c r="D88" s="282" cm="1">
        <f t="array" aca="1" ref="D88" ca="1">_xlfn.IFS(B80="N/A",D79,B80="",D79,B80="IDCs not allowed",D87,B80="limited by sponsor",D87)</f>
        <v>0</v>
      </c>
      <c r="E88" s="283">
        <f ca="1">E79</f>
        <v>0</v>
      </c>
      <c r="F88" s="282" cm="1">
        <f t="array" aca="1" ref="F88" ca="1">_xlfn.IFS(B80="N/A",F79,B80="",F79,B80="IDCs not allowed",F87,B80="limited by sponsor",F87)</f>
        <v>0</v>
      </c>
      <c r="G88" s="283">
        <f>G79</f>
        <v>0</v>
      </c>
      <c r="H88" s="282" cm="1">
        <f t="array" ref="H88">_xlfn.IFS(B80="N/A",H79,B80="",H79,B80="IDCs not allowed",H87,B80="limited by sponsor",H87)</f>
        <v>0</v>
      </c>
      <c r="I88" s="283">
        <f>I79</f>
        <v>0</v>
      </c>
      <c r="J88" s="282" cm="1">
        <f t="array" ref="J88">_xlfn.IFS(B80="N/A",J79,B80="",J79,B80="IDCs not allowed",J87,B80="limited by sponsor",J87)</f>
        <v>0</v>
      </c>
      <c r="K88" s="334">
        <f>K79</f>
        <v>0</v>
      </c>
      <c r="L88" s="373">
        <f t="shared" ca="1" si="41"/>
        <v>0</v>
      </c>
      <c r="M88" s="244">
        <f t="shared" ca="1" si="42"/>
        <v>0</v>
      </c>
      <c r="N88" s="374">
        <f t="shared" ca="1" si="43"/>
        <v>0</v>
      </c>
    </row>
    <row r="89" spans="1:14" ht="15" x14ac:dyDescent="0.25">
      <c r="A89" s="268" t="s">
        <v>82</v>
      </c>
      <c r="B89" s="282"/>
      <c r="C89" s="281" cm="1">
        <f t="array" ref="C89">_xlfn.IFS('Proposal Budget'!$A89="Forgone F&amp;A Used as Cost Share? YES",ROUNDUP((SUM((B67-'Proposal Budget'!B81)*B85)),0), $A89="Forgone F&amp;A Used as Cost Share? NO",0, $A89="Forgone F&amp;A Used as Cost Share? (Choose one)",0)</f>
        <v>0</v>
      </c>
      <c r="D89" s="323"/>
      <c r="E89" s="281" cm="1">
        <f t="array" aca="1" ref="E89" ca="1">_xlfn.IFS('Proposal Budget'!$A89="Forgone F&amp;A Used as Cost Share? YES",ROUNDUP((SUM((D67-'Proposal Budget'!D81)*D85)),0), $A89="Forgone F&amp;A Used as Cost Share? NO",0, $A89="Forgone F&amp;A Used as Cost Share? (Choose one)",0)</f>
        <v>0</v>
      </c>
      <c r="F89" s="323"/>
      <c r="G89" s="281" cm="1">
        <f t="array" aca="1" ref="G89" ca="1">_xlfn.IFS('Proposal Budget'!$A89="Forgone F&amp;A Used as Cost Share? YES",ROUNDUP((SUM((F67-'Proposal Budget'!F81)*F85)),0), $A89="Forgone F&amp;A Used as Cost Share? NO",0, $A89="Forgone F&amp;A Used as Cost Share? (Choose one)",0)</f>
        <v>0</v>
      </c>
      <c r="H89" s="323"/>
      <c r="I89" s="281" cm="1">
        <f t="array" ref="I89">_xlfn.IFS('Proposal Budget'!$A89="Forgone F&amp;A Used as Cost Share? YES",ROUNDUP((SUM((H67-'Proposal Budget'!H81)*H85)),0), $A89="Forgone F&amp;A Used as Cost Share? NO",0, $A89="Forgone F&amp;A Used as Cost Share? (Choose one)",0)</f>
        <v>0</v>
      </c>
      <c r="J89" s="323"/>
      <c r="K89" s="333" cm="1">
        <f t="array" ref="K89">_xlfn.IFS('Proposal Budget'!$A89="Forgone F&amp;A Used as Cost Share? YES",ROUNDUP((SUM((J67-'Proposal Budget'!J81)*J85)),0), $A89="Forgone F&amp;A Used as Cost Share? NO",0, $A89="Forgone F&amp;A Used as Cost Share? (Choose one)",0)</f>
        <v>0</v>
      </c>
      <c r="L89" s="371"/>
      <c r="M89" s="243">
        <f ca="1">SUM(C89,E89,G89,I89,K89)</f>
        <v>0</v>
      </c>
      <c r="N89" s="372"/>
    </row>
    <row r="90" spans="1:14" x14ac:dyDescent="0.2">
      <c r="A90" s="252"/>
      <c r="B90" s="284"/>
      <c r="C90" s="287"/>
      <c r="D90" s="284"/>
      <c r="E90" s="285"/>
      <c r="F90" s="284"/>
      <c r="G90" s="285"/>
      <c r="H90" s="284"/>
      <c r="I90" s="285"/>
      <c r="J90" s="284"/>
      <c r="K90" s="335"/>
      <c r="L90" s="356"/>
      <c r="M90" s="237"/>
      <c r="N90" s="357"/>
    </row>
    <row r="91" spans="1:14" ht="15" x14ac:dyDescent="0.25">
      <c r="A91" s="251" t="s">
        <v>83</v>
      </c>
      <c r="B91" s="282">
        <f>SUM(B63,B88)</f>
        <v>0</v>
      </c>
      <c r="C91" s="283">
        <f ca="1">SUM(C63,C88,C89)</f>
        <v>0</v>
      </c>
      <c r="D91" s="282">
        <f ca="1">SUM(D63,D88)</f>
        <v>0</v>
      </c>
      <c r="E91" s="283">
        <f ca="1">SUM(E63,E88,E89)</f>
        <v>0</v>
      </c>
      <c r="F91" s="282">
        <f ca="1">SUM(F63,F88)</f>
        <v>0</v>
      </c>
      <c r="G91" s="283">
        <f ca="1">SUM(G63,G88,G89)</f>
        <v>0</v>
      </c>
      <c r="H91" s="282">
        <f>SUM(H63,H88)</f>
        <v>0</v>
      </c>
      <c r="I91" s="283">
        <f>SUM(I63,I88,I89)</f>
        <v>0</v>
      </c>
      <c r="J91" s="282">
        <f>SUM(J63,J88)</f>
        <v>0</v>
      </c>
      <c r="K91" s="334">
        <f>SUM(K63,K88,K89)</f>
        <v>0</v>
      </c>
      <c r="L91" s="360">
        <f ca="1">SUM(B91,D91,F91,H91,J91)</f>
        <v>0</v>
      </c>
      <c r="M91" s="238">
        <f ca="1">SUM(C91,E91,G91,I91,K91)</f>
        <v>0</v>
      </c>
      <c r="N91" s="361">
        <f ca="1">SUM(L91,M91)</f>
        <v>0</v>
      </c>
    </row>
    <row r="92" spans="1:14" ht="15" x14ac:dyDescent="0.25">
      <c r="A92" s="251"/>
      <c r="B92" s="284"/>
      <c r="C92" s="287"/>
      <c r="D92" s="284"/>
      <c r="E92" s="285"/>
      <c r="F92" s="284"/>
      <c r="G92" s="285"/>
      <c r="H92" s="284"/>
      <c r="I92" s="285"/>
      <c r="J92" s="284"/>
      <c r="K92" s="335"/>
      <c r="L92" s="356"/>
      <c r="M92" s="237"/>
      <c r="N92" s="357"/>
    </row>
    <row r="93" spans="1:14" ht="15" x14ac:dyDescent="0.25">
      <c r="A93" s="251" t="s">
        <v>84</v>
      </c>
      <c r="B93" s="311"/>
      <c r="C93" s="312"/>
      <c r="D93" s="311"/>
      <c r="E93" s="324"/>
      <c r="F93" s="311"/>
      <c r="G93" s="324"/>
      <c r="H93" s="311"/>
      <c r="I93" s="324"/>
      <c r="J93" s="311"/>
      <c r="K93" s="347"/>
      <c r="L93" s="375"/>
      <c r="M93" s="245"/>
      <c r="N93" s="357"/>
    </row>
    <row r="94" spans="1:14" ht="15" x14ac:dyDescent="0.25">
      <c r="A94" s="269" t="s">
        <v>85</v>
      </c>
      <c r="B94" s="313"/>
      <c r="C94" s="291">
        <v>0</v>
      </c>
      <c r="D94" s="313"/>
      <c r="E94" s="291">
        <v>0</v>
      </c>
      <c r="F94" s="313"/>
      <c r="G94" s="291">
        <v>0</v>
      </c>
      <c r="H94" s="313"/>
      <c r="I94" s="291">
        <v>0</v>
      </c>
      <c r="J94" s="313"/>
      <c r="K94" s="338">
        <v>0</v>
      </c>
      <c r="L94" s="376"/>
      <c r="M94" s="232">
        <f>SUM(C94,E94,G94,I94,K94)</f>
        <v>0</v>
      </c>
      <c r="N94" s="359">
        <f>M94</f>
        <v>0</v>
      </c>
    </row>
    <row r="95" spans="1:14" ht="15" x14ac:dyDescent="0.25">
      <c r="A95" s="269" t="s">
        <v>85</v>
      </c>
      <c r="B95" s="313"/>
      <c r="C95" s="291">
        <v>0</v>
      </c>
      <c r="D95" s="313"/>
      <c r="E95" s="291">
        <v>0</v>
      </c>
      <c r="F95" s="313"/>
      <c r="G95" s="291">
        <v>0</v>
      </c>
      <c r="H95" s="313"/>
      <c r="I95" s="291">
        <v>0</v>
      </c>
      <c r="J95" s="313"/>
      <c r="K95" s="338">
        <v>0</v>
      </c>
      <c r="L95" s="376"/>
      <c r="M95" s="232">
        <f>SUM(C95,E95,G95,I95,K95)</f>
        <v>0</v>
      </c>
      <c r="N95" s="359">
        <f>M95</f>
        <v>0</v>
      </c>
    </row>
    <row r="96" spans="1:14" ht="15" x14ac:dyDescent="0.25">
      <c r="A96" s="269" t="s">
        <v>85</v>
      </c>
      <c r="B96" s="313"/>
      <c r="C96" s="291">
        <v>0</v>
      </c>
      <c r="D96" s="313"/>
      <c r="E96" s="291">
        <v>0</v>
      </c>
      <c r="F96" s="313"/>
      <c r="G96" s="291">
        <v>0</v>
      </c>
      <c r="H96" s="313"/>
      <c r="I96" s="291">
        <v>0</v>
      </c>
      <c r="J96" s="313"/>
      <c r="K96" s="338">
        <v>0</v>
      </c>
      <c r="L96" s="376"/>
      <c r="M96" s="232">
        <f>SUM(C96,E96,G96,I96,K96)</f>
        <v>0</v>
      </c>
      <c r="N96" s="359">
        <f>M96</f>
        <v>0</v>
      </c>
    </row>
    <row r="97" spans="1:14" x14ac:dyDescent="0.2">
      <c r="A97" s="252"/>
      <c r="B97" s="313"/>
      <c r="C97" s="287"/>
      <c r="D97" s="313"/>
      <c r="E97" s="285"/>
      <c r="F97" s="313"/>
      <c r="G97" s="285"/>
      <c r="H97" s="313"/>
      <c r="I97" s="327"/>
      <c r="J97" s="313"/>
      <c r="K97" s="335"/>
      <c r="L97" s="376"/>
      <c r="M97" s="237"/>
      <c r="N97" s="357"/>
    </row>
    <row r="98" spans="1:14" ht="15.75" thickBot="1" x14ac:dyDescent="0.3">
      <c r="A98" s="251" t="s">
        <v>86</v>
      </c>
      <c r="B98" s="314">
        <f>SUM(B91:B97)</f>
        <v>0</v>
      </c>
      <c r="C98" s="315">
        <f ca="1">SUM(C91:C97)</f>
        <v>0</v>
      </c>
      <c r="D98" s="314">
        <f t="shared" ref="D98:K98" ca="1" si="48">SUM(D91:D97)</f>
        <v>0</v>
      </c>
      <c r="E98" s="315">
        <f t="shared" ca="1" si="48"/>
        <v>0</v>
      </c>
      <c r="F98" s="314">
        <f t="shared" ca="1" si="48"/>
        <v>0</v>
      </c>
      <c r="G98" s="315">
        <f t="shared" ca="1" si="48"/>
        <v>0</v>
      </c>
      <c r="H98" s="314">
        <f t="shared" si="48"/>
        <v>0</v>
      </c>
      <c r="I98" s="315">
        <f t="shared" si="48"/>
        <v>0</v>
      </c>
      <c r="J98" s="314">
        <f t="shared" si="48"/>
        <v>0</v>
      </c>
      <c r="K98" s="348">
        <f t="shared" si="48"/>
        <v>0</v>
      </c>
      <c r="L98" s="377">
        <f ca="1">SUM(B98,D98,F98,H98,J98)</f>
        <v>0</v>
      </c>
      <c r="M98" s="378">
        <f ca="1">SUM(C98,E98,G98,I98,K98)</f>
        <v>0</v>
      </c>
      <c r="N98" s="379">
        <f ca="1">SUM(L98,M98)</f>
        <v>0</v>
      </c>
    </row>
    <row r="99" spans="1:14" x14ac:dyDescent="0.2"/>
    <row r="100" spans="1:14" x14ac:dyDescent="0.2"/>
    <row r="101" spans="1:14" x14ac:dyDescent="0.2"/>
    <row r="102" spans="1:14" x14ac:dyDescent="0.2"/>
    <row r="103" spans="1:14" ht="28.5" x14ac:dyDescent="0.2">
      <c r="A103" s="229" t="s">
        <v>87</v>
      </c>
    </row>
    <row r="104" spans="1:14" ht="15" x14ac:dyDescent="0.25">
      <c r="A104" s="4" t="s">
        <v>88</v>
      </c>
      <c r="B104" s="230">
        <f>(B63-(B49+B50+B51+B52+B53)+'Subaward 1'!B36+'Subaward 2'!B36+'Subaward 3'!B36+'Subaward 4'!B36+'Subaward 5'!B36)</f>
        <v>0</v>
      </c>
      <c r="C104" s="231"/>
      <c r="D104" s="230">
        <f ca="1">(D63-(D49+D50+D51+D52+D53)+'Subaward 1'!D36+'Subaward 2'!D36+'Subaward 3'!D36+'Subaward 4'!D36+'Subaward 5'!D36)</f>
        <v>0</v>
      </c>
      <c r="E104" s="231"/>
      <c r="F104" s="230">
        <f ca="1">(F63-(F49+F50+F51+F52+F53)+'Subaward 1'!F36+'Subaward 2'!F36+'Subaward 3'!F36+'Subaward 4'!F36+'Subaward 5'!F36)</f>
        <v>0</v>
      </c>
      <c r="G104" s="231"/>
      <c r="H104" s="230">
        <f>(H63-(H49+H50+H51+H52+H53)+'Subaward 1'!H36+'Subaward 2'!H36+'Subaward 3'!H36+'Subaward 4'!H36+'Subaward 5'!H36)</f>
        <v>0</v>
      </c>
      <c r="I104" s="231"/>
      <c r="J104" s="230">
        <f>(J63-(J49+J50+J51+J52+J53)+'Subaward 1'!J36+'Subaward 2'!J36+'Subaward 3'!J36+'Subaward 4'!J36+'Subaward 5'!J36)</f>
        <v>0</v>
      </c>
      <c r="K104" s="231"/>
      <c r="L104" s="230">
        <f ca="1">B104+D104+F104+H104+J104</f>
        <v>0</v>
      </c>
    </row>
    <row r="105" spans="1:14" ht="15" x14ac:dyDescent="0.25">
      <c r="A105" s="4" t="s">
        <v>89</v>
      </c>
      <c r="B105" s="230">
        <f>B88+'Subaward 1'!B40+'Subaward 2'!B40+'Subaward 3'!B40+'Subaward 4'!B40+'Subaward 5'!B40</f>
        <v>0</v>
      </c>
      <c r="C105" s="231"/>
      <c r="D105" s="230">
        <f ca="1">D88+'Subaward 1'!D40+'Subaward 2'!D40+'Subaward 3'!D40+'Subaward 4'!D40+'Subaward 5'!D40</f>
        <v>0</v>
      </c>
      <c r="E105" s="231"/>
      <c r="F105" s="230">
        <f ca="1">F88+'Subaward 1'!F40+'Subaward 2'!F40+'Subaward 3'!F40+'Subaward 4'!F40+'Subaward 5'!F40</f>
        <v>0</v>
      </c>
      <c r="G105" s="231"/>
      <c r="H105" s="230">
        <f>H88+'Subaward 1'!H40+'Subaward 2'!H40+'Subaward 3'!H40+'Subaward 4'!H40+'Subaward 5'!H40</f>
        <v>0</v>
      </c>
      <c r="I105" s="231"/>
      <c r="J105" s="230">
        <f>J88+'Subaward 1'!J40+'Subaward 2'!J40+'Subaward 3'!J40+'Subaward 4'!J40+'Subaward 5'!J40</f>
        <v>0</v>
      </c>
      <c r="K105" s="231"/>
      <c r="L105" s="230">
        <f ca="1">B105+D105+F105+H105+J105</f>
        <v>0</v>
      </c>
    </row>
    <row r="106" spans="1:14" x14ac:dyDescent="0.2"/>
  </sheetData>
  <sheetProtection algorithmName="SHA-512" hashValue="LkDW2ba6nIZ/ZT0wOW9eaa4y0TF2zFg37O9BDwerO4arMjZxLDikXNCgVE+owGgrQxkFDHM/B3QB3iuKMtD3hA==" saltValue="ToddARHeaGL5tqEfua6FJg==" spinCount="100000" sheet="1" formatCells="0" formatColumns="0" formatRows="0" insertColumns="0" insertRows="0" insertHyperlinks="0" deleteColumns="0" deleteRows="0" sort="0" autoFilter="0" pivotTables="0"/>
  <conditionalFormatting sqref="A3:A7 B67:K74 A87:K89 A1:N2 B3:N8 A9:N10 B13:B15 A14:A21 B16:K47 L16:N74 B48:B55 C49:K53 A49:A58 B56:K64 A61:A74 C65:K65 F66:K66 A75:N77 L78:N79 B84:K86 A90:N98">
    <cfRule type="expression" dxfId="31" priority="31" stopIfTrue="1">
      <formula>CELL("Protect", A1)</formula>
    </cfRule>
  </conditionalFormatting>
  <conditionalFormatting sqref="A7 B67 B80 B82 A89">
    <cfRule type="containsText" dxfId="30" priority="10" operator="containsText" text="choose one">
      <formula>NOT(ISERROR(SEARCH("choose one",A7)))</formula>
    </cfRule>
  </conditionalFormatting>
  <conditionalFormatting sqref="A23:A41">
    <cfRule type="expression" dxfId="29" priority="1" stopIfTrue="1">
      <formula>CELL("Protect", A23)</formula>
    </cfRule>
  </conditionalFormatting>
  <conditionalFormatting sqref="A83:A85">
    <cfRule type="expression" dxfId="28" priority="17" stopIfTrue="1">
      <formula>CELL("Protect", A83)</formula>
    </cfRule>
  </conditionalFormatting>
  <conditionalFormatting sqref="A11:B12 C11:N15">
    <cfRule type="expression" dxfId="27" priority="25" stopIfTrue="1">
      <formula>CELL("Protect", A11)</formula>
    </cfRule>
  </conditionalFormatting>
  <conditionalFormatting sqref="A79:K79">
    <cfRule type="expression" dxfId="26" priority="18" stopIfTrue="1">
      <formula>CELL("Protect", A79)</formula>
    </cfRule>
  </conditionalFormatting>
  <conditionalFormatting sqref="A80:N81">
    <cfRule type="expression" dxfId="25" priority="16" stopIfTrue="1">
      <formula>CELL("Protect", A80)</formula>
    </cfRule>
  </conditionalFormatting>
  <conditionalFormatting sqref="B67">
    <cfRule type="containsBlanks" dxfId="24" priority="9">
      <formula>LEN(TRIM(B67))=0</formula>
    </cfRule>
  </conditionalFormatting>
  <conditionalFormatting sqref="B80">
    <cfRule type="containsBlanks" dxfId="23" priority="8">
      <formula>LEN(TRIM(B80))=0</formula>
    </cfRule>
  </conditionalFormatting>
  <conditionalFormatting sqref="B82">
    <cfRule type="containsBlanks" dxfId="22" priority="7">
      <formula>LEN(TRIM(B82))=0</formula>
    </cfRule>
  </conditionalFormatting>
  <pageMargins left="0.5" right="0.5" top="0.5" bottom="0.5" header="0.3" footer="0.3"/>
  <pageSetup scale="38" orientation="landscape" r:id="rId1"/>
  <headerFooter>
    <oddHeader>&amp;CProposal Budget
&amp;F</oddHeader>
    <oddFooter>&amp;L&amp;D&amp;CUpdate G&amp;RLast Modified: 06/02/2022</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34F5B2DC-BC52-4210-919A-C34F4F607A5C}">
          <x14:formula1>
            <xm:f>'MSU Master Rates'!$B$23:$B$24</xm:f>
          </x14:formula1>
          <xm:sqref>B82</xm:sqref>
        </x14:dataValidation>
        <x14:dataValidation type="list" allowBlank="1" showInputMessage="1" showErrorMessage="1" xr:uid="{8CC8BE8E-D8BE-4810-8189-A47890D2DA87}">
          <x14:formula1>
            <xm:f>'MSU Master Rates'!$B$26:$B$28</xm:f>
          </x14:formula1>
          <xm:sqref>B80</xm:sqref>
        </x14:dataValidation>
        <x14:dataValidation type="list" allowBlank="1" showInputMessage="1" showErrorMessage="1" xr:uid="{1A47BBD1-BB03-4F7A-B478-98CD01D2A12E}">
          <x14:formula1>
            <xm:f>'MSU Master Rates'!$A$30:$A$32</xm:f>
          </x14:formula1>
          <xm:sqref>A7</xm:sqref>
        </x14:dataValidation>
        <x14:dataValidation type="list" allowBlank="1" showInputMessage="1" showErrorMessage="1" xr:uid="{C5D99D3D-2314-4685-8F23-BB0D01611967}">
          <x14:formula1>
            <xm:f>'MSU Master Rates'!$A$33:$A$35</xm:f>
          </x14:formula1>
          <xm:sqref>A89</xm:sqref>
        </x14:dataValidation>
        <x14:dataValidation type="list" allowBlank="1" showInputMessage="1" showErrorMessage="1" xr:uid="{66032AD2-70A0-4200-B397-E51A39BFC0E5}">
          <x14:formula1>
            <xm:f>'MSU Master Rates'!$B$2:$B$8</xm:f>
          </x14:formula1>
          <xm:sqref>B67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5BC6-01C6-4BF3-A573-C9A04F716795}">
  <sheetPr codeName="Sheet9"/>
  <dimension ref="A1:AI7"/>
  <sheetViews>
    <sheetView workbookViewId="0">
      <selection activeCell="D7" sqref="D7"/>
    </sheetView>
  </sheetViews>
  <sheetFormatPr defaultRowHeight="15" x14ac:dyDescent="0.25"/>
  <cols>
    <col min="1" max="1" width="12" bestFit="1" customWidth="1"/>
    <col min="2" max="2" width="8" bestFit="1" customWidth="1"/>
    <col min="3" max="3" width="10.140625" bestFit="1" customWidth="1"/>
    <col min="4" max="4" width="11" bestFit="1" customWidth="1"/>
    <col min="5" max="5" width="8.28515625" customWidth="1"/>
    <col min="6" max="6" width="9.5703125" style="19" customWidth="1"/>
    <col min="7" max="7" width="11" bestFit="1" customWidth="1"/>
    <col min="8" max="8" width="8" bestFit="1" customWidth="1"/>
    <col min="9" max="9" width="8" style="19" bestFit="1" customWidth="1"/>
    <col min="10" max="10" width="15.5703125" bestFit="1" customWidth="1"/>
    <col min="11" max="11" width="8.42578125" customWidth="1"/>
    <col min="12" max="12" width="7.7109375" style="19" customWidth="1"/>
    <col min="13" max="13" width="20.5703125" bestFit="1" customWidth="1"/>
    <col min="14" max="14" width="8.42578125" customWidth="1"/>
    <col min="15" max="15" width="11" style="19" customWidth="1"/>
    <col min="16" max="16" width="15.5703125" bestFit="1" customWidth="1"/>
    <col min="27" max="27" width="12.85546875" customWidth="1"/>
    <col min="29" max="29" width="13" customWidth="1"/>
    <col min="31" max="31" width="13.5703125" style="19" customWidth="1"/>
    <col min="33" max="33" width="9.140625" style="19"/>
    <col min="35" max="35" width="9.140625" style="19"/>
  </cols>
  <sheetData>
    <row r="1" spans="1:18" s="15" customFormat="1" ht="43.5" x14ac:dyDescent="0.25">
      <c r="B1" s="16" t="s">
        <v>158</v>
      </c>
      <c r="C1" s="20" t="s">
        <v>159</v>
      </c>
      <c r="D1" s="16" t="s">
        <v>160</v>
      </c>
      <c r="E1" s="16" t="s">
        <v>161</v>
      </c>
      <c r="F1" s="20" t="s">
        <v>159</v>
      </c>
      <c r="G1" s="16" t="s">
        <v>160</v>
      </c>
      <c r="H1" s="16" t="s">
        <v>162</v>
      </c>
      <c r="I1" s="20" t="s">
        <v>159</v>
      </c>
      <c r="J1" s="16" t="s">
        <v>160</v>
      </c>
      <c r="K1" s="16" t="s">
        <v>163</v>
      </c>
      <c r="L1" s="20" t="s">
        <v>159</v>
      </c>
      <c r="M1" s="16" t="s">
        <v>160</v>
      </c>
      <c r="N1" s="16" t="s">
        <v>164</v>
      </c>
      <c r="O1" s="20" t="s">
        <v>159</v>
      </c>
      <c r="P1" s="16" t="s">
        <v>160</v>
      </c>
      <c r="R1" s="15" t="s">
        <v>165</v>
      </c>
    </row>
    <row r="2" spans="1:18" x14ac:dyDescent="0.25">
      <c r="A2" t="str">
        <f>'Proposal Budget'!A49</f>
        <v xml:space="preserve">  Subaward 1 (from Subaward 1 tab)</v>
      </c>
      <c r="B2" s="17">
        <f>'Proposal Budget'!B49</f>
        <v>0</v>
      </c>
      <c r="C2" s="21">
        <f>IF(B2&lt;50000,B2,25000)</f>
        <v>0</v>
      </c>
      <c r="D2" s="17">
        <f>50000-C2</f>
        <v>50000</v>
      </c>
      <c r="E2" s="17">
        <f>'Proposal Budget'!D49</f>
        <v>0</v>
      </c>
      <c r="F2" s="21">
        <f>IF((E2-D2)&lt;0,E2,D2)</f>
        <v>0</v>
      </c>
      <c r="G2" s="18">
        <f>IF((B2+E2)&gt;50000,0,SUM(D2-E2))</f>
        <v>50000</v>
      </c>
      <c r="H2" s="17">
        <f>'Proposal Budget'!F49</f>
        <v>0</v>
      </c>
      <c r="I2" s="21">
        <f>IF((H2-G2)&lt;0,H2,G2)</f>
        <v>0</v>
      </c>
      <c r="J2" s="18">
        <f>IF((B2+E2+H2)&gt;50000,0,SUM(G2-H2))</f>
        <v>50000</v>
      </c>
      <c r="K2" s="17">
        <f>'Proposal Budget'!H49</f>
        <v>0</v>
      </c>
      <c r="L2" s="21">
        <f>IF((K2-J2)&lt;0,K2,J2)</f>
        <v>0</v>
      </c>
      <c r="M2" s="18">
        <f>IF((B2+E2+H2+K2)&gt;50000,0,SUM(J2-K2))</f>
        <v>50000</v>
      </c>
      <c r="N2" s="17">
        <f>'Proposal Budget'!J49</f>
        <v>0</v>
      </c>
      <c r="O2" s="21">
        <f>IF((N2-M2)&lt;0,N2,M2)</f>
        <v>0</v>
      </c>
      <c r="P2">
        <f>IF((B2+E2+H2+K2+N2)&gt;50000,0,SUM(M2-N2))</f>
        <v>50000</v>
      </c>
      <c r="R2" s="17">
        <f>SUM(C2+F2+I2+L2+O2)</f>
        <v>0</v>
      </c>
    </row>
    <row r="3" spans="1:18" x14ac:dyDescent="0.25">
      <c r="A3" t="str">
        <f>'Proposal Budget'!A50</f>
        <v xml:space="preserve">  Subaward 2 (from Subaward 2 tab)</v>
      </c>
      <c r="B3" s="17">
        <f>'Proposal Budget'!B50</f>
        <v>0</v>
      </c>
      <c r="C3" s="21">
        <f>IF(B3&lt;50000,B3,25000)</f>
        <v>0</v>
      </c>
      <c r="D3" s="17">
        <f t="shared" ref="D3:D5" si="0">50000-C3</f>
        <v>50000</v>
      </c>
      <c r="E3" s="17">
        <f>'Proposal Budget'!D50</f>
        <v>0</v>
      </c>
      <c r="F3" s="21">
        <f t="shared" ref="F3:F6" si="1">IF((E3-D3)&lt;0,E3,D3)</f>
        <v>0</v>
      </c>
      <c r="G3" s="18">
        <f>IF((B3+E3)&gt;50000,0,SUM(D3-E3))</f>
        <v>50000</v>
      </c>
      <c r="H3" s="17">
        <f>'Proposal Budget'!F50</f>
        <v>0</v>
      </c>
      <c r="I3" s="21">
        <f t="shared" ref="I3:I6" si="2">IF((H3-G3)&lt;0,H3,G3)</f>
        <v>0</v>
      </c>
      <c r="J3" s="18">
        <f>IF((B3+E3+H3)&gt;50000,0,SUM(G3-H3))</f>
        <v>50000</v>
      </c>
      <c r="K3" s="17">
        <f>'Proposal Budget'!H50</f>
        <v>0</v>
      </c>
      <c r="L3" s="21">
        <f t="shared" ref="L3:L6" si="3">IF((K3-J3)&lt;0,K3,J3)</f>
        <v>0</v>
      </c>
      <c r="M3" s="18">
        <f>IF((B3+E3+H3+K3)&gt;50000,0,SUM(J3-K3))</f>
        <v>50000</v>
      </c>
      <c r="N3" s="17">
        <f>'Proposal Budget'!J50</f>
        <v>0</v>
      </c>
      <c r="O3" s="21">
        <f t="shared" ref="O3:O6" si="4">IF((N3-M3)&lt;0,N3,M3)</f>
        <v>0</v>
      </c>
      <c r="P3">
        <f>IF((B3+E3+H3+K3+N3)&gt;50000,0,SUM(M3-N3))</f>
        <v>50000</v>
      </c>
      <c r="R3" s="17">
        <f t="shared" ref="R3:R6" si="5">SUM(C3+F3+I3+L3+O3)</f>
        <v>0</v>
      </c>
    </row>
    <row r="4" spans="1:18" x14ac:dyDescent="0.25">
      <c r="A4" t="str">
        <f>'Proposal Budget'!A51</f>
        <v xml:space="preserve">  Subaward 3 (from Subaward 3 tab)</v>
      </c>
      <c r="B4" s="17">
        <f>'Proposal Budget'!B51</f>
        <v>0</v>
      </c>
      <c r="C4" s="21">
        <f>IF(B4&lt;50000,B4,25000)</f>
        <v>0</v>
      </c>
      <c r="D4" s="17">
        <f t="shared" si="0"/>
        <v>50000</v>
      </c>
      <c r="E4" s="17">
        <f>'Proposal Budget'!D51</f>
        <v>0</v>
      </c>
      <c r="F4" s="21">
        <f t="shared" si="1"/>
        <v>0</v>
      </c>
      <c r="G4" s="18">
        <f>IF((B4+E4)&gt;50000,0,SUM(D4-E4))</f>
        <v>50000</v>
      </c>
      <c r="H4" s="17">
        <f>'Proposal Budget'!F51</f>
        <v>0</v>
      </c>
      <c r="I4" s="21">
        <f t="shared" si="2"/>
        <v>0</v>
      </c>
      <c r="J4" s="18">
        <f>IF((B4+E4+H4)&gt;50000,0,SUM(G4-H4))</f>
        <v>50000</v>
      </c>
      <c r="K4" s="17">
        <f>'Proposal Budget'!H51</f>
        <v>0</v>
      </c>
      <c r="L4" s="21">
        <f t="shared" si="3"/>
        <v>0</v>
      </c>
      <c r="M4" s="18">
        <f>IF((B4+E4+H4+K4)&gt;50000,0,SUM(J4-K4))</f>
        <v>50000</v>
      </c>
      <c r="N4" s="17">
        <f>'Proposal Budget'!J51</f>
        <v>0</v>
      </c>
      <c r="O4" s="21">
        <f t="shared" si="4"/>
        <v>0</v>
      </c>
      <c r="P4">
        <f>IF((B4+E4+H4+K4+N4)&gt;50000,0,SUM(M4-N4))</f>
        <v>50000</v>
      </c>
      <c r="R4" s="17">
        <f t="shared" si="5"/>
        <v>0</v>
      </c>
    </row>
    <row r="5" spans="1:18" x14ac:dyDescent="0.25">
      <c r="A5" t="s">
        <v>166</v>
      </c>
      <c r="B5" s="17">
        <f>'Proposal Budget'!B52</f>
        <v>0</v>
      </c>
      <c r="C5" s="21">
        <f>IF(B5&lt;50000,B5,25000)</f>
        <v>0</v>
      </c>
      <c r="D5" s="17">
        <f t="shared" si="0"/>
        <v>50000</v>
      </c>
      <c r="E5" s="17">
        <f>'Proposal Budget'!D52</f>
        <v>0</v>
      </c>
      <c r="F5" s="21">
        <f t="shared" si="1"/>
        <v>0</v>
      </c>
      <c r="G5" s="18">
        <f>IF((B5+E5)&gt;50000,0,SUM(D5-E5))</f>
        <v>50000</v>
      </c>
      <c r="H5" s="17">
        <f>'Proposal Budget'!F52</f>
        <v>0</v>
      </c>
      <c r="I5" s="21">
        <f t="shared" si="2"/>
        <v>0</v>
      </c>
      <c r="J5" s="18">
        <f>IF((B5+E5+H5)&gt;50000,0,SUM(G5-H5))</f>
        <v>50000</v>
      </c>
      <c r="K5" s="17">
        <f>'Proposal Budget'!H52</f>
        <v>0</v>
      </c>
      <c r="L5" s="21">
        <f t="shared" si="3"/>
        <v>0</v>
      </c>
      <c r="M5" s="18">
        <f>IF((B5+E5+H5+K5)&gt;50000,0,SUM(J5-K5))</f>
        <v>50000</v>
      </c>
      <c r="N5" s="17">
        <f>'Proposal Budget'!J52</f>
        <v>0</v>
      </c>
      <c r="O5" s="21">
        <f t="shared" si="4"/>
        <v>0</v>
      </c>
      <c r="P5">
        <f>IF((B5+E5+H5+K5+N5)&gt;50000,0,SUM(M5-N5))</f>
        <v>50000</v>
      </c>
      <c r="R5" s="17">
        <f t="shared" si="5"/>
        <v>0</v>
      </c>
    </row>
    <row r="6" spans="1:18" x14ac:dyDescent="0.25">
      <c r="A6" t="s">
        <v>167</v>
      </c>
      <c r="B6" s="17">
        <f>'Proposal Budget'!B53</f>
        <v>0</v>
      </c>
      <c r="C6" s="21">
        <f>IF(B6&lt;50000,B6,25000)</f>
        <v>0</v>
      </c>
      <c r="D6" s="17">
        <f>50000-C6</f>
        <v>50000</v>
      </c>
      <c r="E6" s="17">
        <f>'Proposal Budget'!D53</f>
        <v>0</v>
      </c>
      <c r="F6" s="21">
        <f t="shared" si="1"/>
        <v>0</v>
      </c>
      <c r="G6" s="18">
        <f>IF((B6+E6)&gt;50000,0,SUM(D6-E6))</f>
        <v>50000</v>
      </c>
      <c r="H6" s="17">
        <f>'Proposal Budget'!F53</f>
        <v>0</v>
      </c>
      <c r="I6" s="21">
        <f t="shared" si="2"/>
        <v>0</v>
      </c>
      <c r="J6" s="18">
        <f>IF((B6+E6+H6)&gt;50000,0,SUM(G6-H6))</f>
        <v>50000</v>
      </c>
      <c r="K6" s="17">
        <f>'Proposal Budget'!H53</f>
        <v>0</v>
      </c>
      <c r="L6" s="21">
        <f t="shared" si="3"/>
        <v>0</v>
      </c>
      <c r="M6" s="18">
        <f>IF((B6+E6+H6+K6)&gt;50000,0,SUM(J6-K6))</f>
        <v>50000</v>
      </c>
      <c r="N6" s="17">
        <f>'Proposal Budget'!J53</f>
        <v>0</v>
      </c>
      <c r="O6" s="21">
        <f t="shared" si="4"/>
        <v>0</v>
      </c>
      <c r="P6">
        <f>IF((B6+E6+H6+K6+N6)&gt;50000,0,SUM(M6-N6))</f>
        <v>50000</v>
      </c>
      <c r="R6" s="17">
        <f t="shared" si="5"/>
        <v>0</v>
      </c>
    </row>
    <row r="7" spans="1:18" x14ac:dyDescent="0.25">
      <c r="A7" t="s">
        <v>168</v>
      </c>
      <c r="C7" s="21">
        <f>SUM(C2:C6)</f>
        <v>0</v>
      </c>
      <c r="F7" s="21">
        <f>SUM(F2:F6)</f>
        <v>0</v>
      </c>
      <c r="I7" s="21">
        <f>SUM(I2:I6)</f>
        <v>0</v>
      </c>
      <c r="L7" s="21">
        <f>SUM(L2:L6)</f>
        <v>0</v>
      </c>
      <c r="O7" s="21">
        <f>SUM(O2:O6)</f>
        <v>0</v>
      </c>
    </row>
  </sheetData>
  <sheetProtection algorithmName="SHA-512" hashValue="sm4GxzP+Xg4K5pii5WtScJZokxyMGcj4djMtZzT/mnptkTGQgU910YqNTfsACdaNM18ZuNSdWIaPSKTpSVhxyQ==" saltValue="3pcqoaTF6rh1aTcrAzcSSw==" spinCount="100000" sheet="1" formatCells="0" formatColumns="0" formatRows="0" insertColumns="0" insertRows="0" insertHyperlinks="0" deleteColumns="0" deleteRows="0" sort="0" autoFilter="0" pivotTables="0"/>
  <conditionalFormatting sqref="B1:P1">
    <cfRule type="expression" dxfId="0" priority="1" stopIfTrue="1">
      <formula>CELL("Protect", B1)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3224-2395-4F0E-B234-2514291BA9AD}">
  <sheetPr codeName="Sheet10"/>
  <dimension ref="A1:F51"/>
  <sheetViews>
    <sheetView topLeftCell="A16" workbookViewId="0">
      <selection activeCell="E42" sqref="E42"/>
    </sheetView>
  </sheetViews>
  <sheetFormatPr defaultRowHeight="15" x14ac:dyDescent="0.25"/>
  <cols>
    <col min="1" max="1" width="43.5703125" bestFit="1" customWidth="1"/>
    <col min="2" max="2" width="31.5703125" bestFit="1" customWidth="1"/>
    <col min="5" max="5" width="50.42578125" customWidth="1"/>
    <col min="6" max="6" width="22.85546875" customWidth="1"/>
  </cols>
  <sheetData>
    <row r="1" spans="1:6" x14ac:dyDescent="0.25">
      <c r="A1" s="12" t="s">
        <v>169</v>
      </c>
      <c r="B1" s="12" t="s">
        <v>170</v>
      </c>
      <c r="E1" s="9"/>
      <c r="F1" s="9"/>
    </row>
    <row r="2" spans="1:6" x14ac:dyDescent="0.25">
      <c r="A2" s="7" t="s">
        <v>171</v>
      </c>
      <c r="B2" s="8">
        <v>0.45</v>
      </c>
      <c r="E2" s="9"/>
      <c r="F2" s="10"/>
    </row>
    <row r="3" spans="1:6" x14ac:dyDescent="0.25">
      <c r="A3" s="7" t="s">
        <v>172</v>
      </c>
      <c r="B3" s="8">
        <v>0.56999999999999995</v>
      </c>
      <c r="E3" s="9"/>
      <c r="F3" s="102"/>
    </row>
    <row r="4" spans="1:6" x14ac:dyDescent="0.25">
      <c r="A4" s="7" t="s">
        <v>173</v>
      </c>
      <c r="B4" s="8">
        <v>0.35499999999999998</v>
      </c>
      <c r="E4" s="9"/>
      <c r="F4" s="102"/>
    </row>
    <row r="5" spans="1:6" x14ac:dyDescent="0.25">
      <c r="A5" s="7" t="s">
        <v>174</v>
      </c>
      <c r="B5" s="8">
        <v>0.26</v>
      </c>
      <c r="E5" s="9"/>
      <c r="F5" s="102"/>
    </row>
    <row r="6" spans="1:6" x14ac:dyDescent="0.25">
      <c r="A6" s="7" t="s">
        <v>175</v>
      </c>
      <c r="B6" s="8">
        <v>0.17499999999999999</v>
      </c>
      <c r="E6" s="9"/>
      <c r="F6" s="102"/>
    </row>
    <row r="7" spans="1:6" x14ac:dyDescent="0.25">
      <c r="A7" s="7" t="s">
        <v>176</v>
      </c>
      <c r="B7" s="8">
        <v>0.25</v>
      </c>
      <c r="E7" s="9"/>
      <c r="F7" s="102"/>
    </row>
    <row r="8" spans="1:6" x14ac:dyDescent="0.25">
      <c r="A8" s="11" t="s">
        <v>177</v>
      </c>
      <c r="B8" s="8">
        <v>0.54730000000000001</v>
      </c>
      <c r="E8" s="9"/>
      <c r="F8" s="10"/>
    </row>
    <row r="9" spans="1:6" x14ac:dyDescent="0.25">
      <c r="A9" s="7" t="s">
        <v>178</v>
      </c>
      <c r="B9" s="8">
        <v>0</v>
      </c>
      <c r="E9" s="9"/>
      <c r="F9" s="10"/>
    </row>
    <row r="10" spans="1:6" x14ac:dyDescent="0.25">
      <c r="E10" s="9"/>
      <c r="F10" s="10"/>
    </row>
    <row r="11" spans="1:6" x14ac:dyDescent="0.25">
      <c r="A11" s="510" t="s">
        <v>179</v>
      </c>
      <c r="B11" s="512"/>
    </row>
    <row r="12" spans="1:6" x14ac:dyDescent="0.25">
      <c r="A12" s="511"/>
      <c r="B12" s="513"/>
    </row>
    <row r="13" spans="1:6" x14ac:dyDescent="0.25">
      <c r="A13" s="13" t="s">
        <v>180</v>
      </c>
      <c r="B13" s="14" t="s">
        <v>170</v>
      </c>
    </row>
    <row r="14" spans="1:6" x14ac:dyDescent="0.25">
      <c r="A14" s="5" t="s">
        <v>203</v>
      </c>
      <c r="B14" s="6">
        <v>0.4</v>
      </c>
    </row>
    <row r="15" spans="1:6" x14ac:dyDescent="0.25">
      <c r="A15" s="5" t="s">
        <v>204</v>
      </c>
      <c r="B15" s="6">
        <v>0.42</v>
      </c>
    </row>
    <row r="16" spans="1:6" x14ac:dyDescent="0.25">
      <c r="A16" s="5" t="s">
        <v>181</v>
      </c>
      <c r="B16" s="6">
        <v>0.52</v>
      </c>
    </row>
    <row r="17" spans="1:2" x14ac:dyDescent="0.25">
      <c r="A17" s="5" t="s">
        <v>182</v>
      </c>
      <c r="B17" s="6">
        <v>0.49</v>
      </c>
    </row>
    <row r="18" spans="1:2" x14ac:dyDescent="0.25">
      <c r="A18" s="5" t="s">
        <v>183</v>
      </c>
      <c r="B18" s="6">
        <v>0.01</v>
      </c>
    </row>
    <row r="19" spans="1:2" x14ac:dyDescent="0.25">
      <c r="A19" s="5" t="s">
        <v>184</v>
      </c>
      <c r="B19" s="6">
        <v>0.09</v>
      </c>
    </row>
    <row r="20" spans="1:2" x14ac:dyDescent="0.25">
      <c r="A20" s="5" t="s">
        <v>185</v>
      </c>
      <c r="B20" s="6">
        <v>0.02</v>
      </c>
    </row>
    <row r="22" spans="1:2" x14ac:dyDescent="0.25">
      <c r="A22" s="9"/>
    </row>
    <row r="23" spans="1:2" x14ac:dyDescent="0.25">
      <c r="A23" s="9" t="s">
        <v>186</v>
      </c>
      <c r="B23" t="s">
        <v>187</v>
      </c>
    </row>
    <row r="24" spans="1:2" x14ac:dyDescent="0.25">
      <c r="A24" s="9" t="s">
        <v>188</v>
      </c>
      <c r="B24" t="s">
        <v>189</v>
      </c>
    </row>
    <row r="25" spans="1:2" x14ac:dyDescent="0.25">
      <c r="A25" s="9" t="s">
        <v>190</v>
      </c>
    </row>
    <row r="26" spans="1:2" x14ac:dyDescent="0.25">
      <c r="A26" s="9" t="s">
        <v>191</v>
      </c>
      <c r="B26" s="22" t="s">
        <v>192</v>
      </c>
    </row>
    <row r="27" spans="1:2" x14ac:dyDescent="0.25">
      <c r="A27" s="9" t="s">
        <v>193</v>
      </c>
      <c r="B27" s="22" t="s">
        <v>194</v>
      </c>
    </row>
    <row r="28" spans="1:2" x14ac:dyDescent="0.25">
      <c r="A28" s="9" t="s">
        <v>195</v>
      </c>
      <c r="B28" s="22" t="s">
        <v>196</v>
      </c>
    </row>
    <row r="30" spans="1:2" x14ac:dyDescent="0.25">
      <c r="A30" t="s">
        <v>197</v>
      </c>
    </row>
    <row r="31" spans="1:2" x14ac:dyDescent="0.25">
      <c r="A31" t="s">
        <v>198</v>
      </c>
    </row>
    <row r="32" spans="1:2" x14ac:dyDescent="0.25">
      <c r="A32" t="s">
        <v>18</v>
      </c>
    </row>
    <row r="33" spans="1:2" x14ac:dyDescent="0.25">
      <c r="A33" t="s">
        <v>199</v>
      </c>
    </row>
    <row r="34" spans="1:2" x14ac:dyDescent="0.25">
      <c r="A34" t="s">
        <v>200</v>
      </c>
    </row>
    <row r="35" spans="1:2" x14ac:dyDescent="0.25">
      <c r="A35" t="s">
        <v>82</v>
      </c>
    </row>
    <row r="36" spans="1:2" x14ac:dyDescent="0.25">
      <c r="A36" t="s">
        <v>90</v>
      </c>
    </row>
    <row r="37" spans="1:2" x14ac:dyDescent="0.25">
      <c r="A37" t="s">
        <v>201</v>
      </c>
    </row>
    <row r="38" spans="1:2" x14ac:dyDescent="0.25">
      <c r="A38" t="s">
        <v>202</v>
      </c>
    </row>
    <row r="40" spans="1:2" x14ac:dyDescent="0.25">
      <c r="A40" t="s">
        <v>203</v>
      </c>
      <c r="B40" s="426">
        <v>0.4</v>
      </c>
    </row>
    <row r="41" spans="1:2" x14ac:dyDescent="0.25">
      <c r="A41" t="s">
        <v>204</v>
      </c>
      <c r="B41" s="426">
        <v>0.42</v>
      </c>
    </row>
    <row r="42" spans="1:2" x14ac:dyDescent="0.25">
      <c r="A42" t="s">
        <v>205</v>
      </c>
      <c r="B42" s="426">
        <v>0.49</v>
      </c>
    </row>
    <row r="43" spans="1:2" x14ac:dyDescent="0.25">
      <c r="A43" t="s">
        <v>181</v>
      </c>
      <c r="B43" s="426">
        <v>0.52</v>
      </c>
    </row>
    <row r="44" spans="1:2" x14ac:dyDescent="0.25">
      <c r="A44" t="s">
        <v>206</v>
      </c>
      <c r="B44" s="426">
        <v>0.01</v>
      </c>
    </row>
    <row r="45" spans="1:2" x14ac:dyDescent="0.25">
      <c r="A45" t="s">
        <v>207</v>
      </c>
      <c r="B45" s="426">
        <v>0.09</v>
      </c>
    </row>
    <row r="46" spans="1:2" x14ac:dyDescent="0.25">
      <c r="A46" t="s">
        <v>208</v>
      </c>
      <c r="B46" s="426">
        <v>0.01</v>
      </c>
    </row>
    <row r="47" spans="1:2" x14ac:dyDescent="0.25">
      <c r="A47" t="s">
        <v>209</v>
      </c>
      <c r="B47" s="426">
        <v>0.09</v>
      </c>
    </row>
    <row r="49" spans="1:1" x14ac:dyDescent="0.25">
      <c r="A49">
        <v>9</v>
      </c>
    </row>
    <row r="50" spans="1:1" x14ac:dyDescent="0.25">
      <c r="A50">
        <v>12</v>
      </c>
    </row>
    <row r="51" spans="1:1" x14ac:dyDescent="0.25">
      <c r="A51">
        <v>10</v>
      </c>
    </row>
  </sheetData>
  <sheetProtection algorithmName="SHA-512" hashValue="rbFADRqfWaTp2iMWvILvx7/mH5IY9nWf3cvhzUgOv+j1bfpUUP5e4pu2pf+lgHk+N0SnZHo+W7xLwt6xqQmWqg==" saltValue="hIqiaQTR8PN6s/ixgHJ6vg==" spinCount="100000" sheet="1" formatCells="0" formatColumns="0" formatRows="0" insertColumns="0" insertRows="0" insertHyperlinks="0" deleteColumns="0" deleteRows="0" sort="0" autoFilter="0" pivotTables="0"/>
  <mergeCells count="2">
    <mergeCell ref="A11:A12"/>
    <mergeCell ref="B11:B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C6645-DDB5-4970-921D-DEB4734B05BA}">
  <sheetPr codeName="Sheet2">
    <pageSetUpPr fitToPage="1"/>
  </sheetPr>
  <dimension ref="A1:BJ37"/>
  <sheetViews>
    <sheetView zoomScale="77" zoomScaleNormal="77" workbookViewId="0">
      <pane xSplit="5" ySplit="3" topLeftCell="F4" activePane="bottomRight" state="frozen"/>
      <selection pane="topRight" activeCell="F1" sqref="F1"/>
      <selection pane="bottomLeft" activeCell="A4" sqref="A4"/>
      <selection pane="bottomRight" activeCell="B43" sqref="B43"/>
    </sheetView>
  </sheetViews>
  <sheetFormatPr defaultColWidth="0" defaultRowHeight="14.25" x14ac:dyDescent="0.2"/>
  <cols>
    <col min="1" max="1" width="41.85546875" style="4" customWidth="1"/>
    <col min="2" max="2" width="41.85546875" style="154" customWidth="1"/>
    <col min="3" max="3" width="10.140625" style="154" customWidth="1"/>
    <col min="4" max="4" width="12.140625" style="154" customWidth="1"/>
    <col min="5" max="5" width="10" style="171" customWidth="1"/>
    <col min="6" max="6" width="15.7109375" style="4" customWidth="1"/>
    <col min="7" max="7" width="10.28515625" style="4" customWidth="1"/>
    <col min="8" max="8" width="11.5703125" style="4" customWidth="1"/>
    <col min="9" max="9" width="10" style="4" customWidth="1"/>
    <col min="10" max="10" width="12.5703125" style="4" customWidth="1"/>
    <col min="11" max="11" width="12.42578125" style="154" customWidth="1"/>
    <col min="12" max="12" width="10.140625" style="4" customWidth="1"/>
    <col min="13" max="13" width="11" style="4" customWidth="1"/>
    <col min="14" max="14" width="9.7109375" style="4" customWidth="1"/>
    <col min="15" max="15" width="14.42578125" style="4" customWidth="1"/>
    <col min="16" max="16" width="12.42578125" style="154" customWidth="1"/>
    <col min="17" max="17" width="14.5703125" style="4" customWidth="1"/>
    <col min="18" max="18" width="10.7109375" style="4" customWidth="1"/>
    <col min="19" max="19" width="11.28515625" style="4" customWidth="1"/>
    <col min="20" max="20" width="10.28515625" style="4" customWidth="1"/>
    <col min="21" max="21" width="14.140625" style="4" customWidth="1"/>
    <col min="22" max="22" width="12.42578125" style="154" customWidth="1"/>
    <col min="23" max="23" width="10.85546875" style="4" customWidth="1"/>
    <col min="24" max="24" width="11.140625" style="4" customWidth="1"/>
    <col min="25" max="25" width="11.5703125" style="4" customWidth="1"/>
    <col min="26" max="26" width="12.85546875" style="4" customWidth="1"/>
    <col min="27" max="27" width="12.42578125" style="154" customWidth="1"/>
    <col min="28" max="28" width="13.42578125" style="4" customWidth="1"/>
    <col min="29" max="29" width="10" style="4" customWidth="1"/>
    <col min="30" max="30" width="11.42578125" style="4" customWidth="1"/>
    <col min="31" max="31" width="10.42578125" style="4" customWidth="1"/>
    <col min="32" max="32" width="12.42578125" style="4" customWidth="1"/>
    <col min="33" max="33" width="12.42578125" style="154" customWidth="1"/>
    <col min="34" max="34" width="10.85546875" style="4" customWidth="1"/>
    <col min="35" max="35" width="10.7109375" style="4" customWidth="1"/>
    <col min="36" max="36" width="10.42578125" style="4" customWidth="1"/>
    <col min="37" max="37" width="12.42578125" style="4" customWidth="1"/>
    <col min="38" max="38" width="12.42578125" style="154" customWidth="1"/>
    <col min="39" max="39" width="13.42578125" style="4" customWidth="1"/>
    <col min="40" max="40" width="10.42578125" style="4" customWidth="1"/>
    <col min="41" max="41" width="11.140625" style="4" customWidth="1"/>
    <col min="42" max="42" width="10.42578125" style="4" customWidth="1"/>
    <col min="43" max="43" width="13.42578125" style="4" customWidth="1"/>
    <col min="44" max="44" width="12.42578125" style="154" customWidth="1"/>
    <col min="45" max="45" width="10.7109375" style="4" customWidth="1"/>
    <col min="46" max="46" width="10.5703125" style="4" customWidth="1"/>
    <col min="47" max="47" width="10" style="4" customWidth="1"/>
    <col min="48" max="48" width="12.7109375" style="4" customWidth="1"/>
    <col min="49" max="49" width="12.42578125" style="154" customWidth="1"/>
    <col min="50" max="50" width="13.42578125" style="4" customWidth="1"/>
    <col min="51" max="51" width="10.85546875" style="4" customWidth="1"/>
    <col min="52" max="52" width="11.140625" style="4" customWidth="1"/>
    <col min="53" max="53" width="10" style="4" customWidth="1"/>
    <col min="54" max="54" width="12.5703125" style="4" customWidth="1"/>
    <col min="55" max="55" width="12.42578125" style="154" customWidth="1"/>
    <col min="56" max="56" width="11.28515625" style="4" customWidth="1"/>
    <col min="57" max="57" width="10.5703125" style="4" customWidth="1"/>
    <col min="58" max="58" width="10" style="4" customWidth="1"/>
    <col min="59" max="59" width="12.85546875" style="4" customWidth="1"/>
    <col min="60" max="60" width="12.42578125" style="154" customWidth="1"/>
    <col min="61" max="61" width="14.140625" style="4" customWidth="1"/>
    <col min="62" max="62" width="12.85546875" style="4" customWidth="1"/>
    <col min="63" max="16384" width="9.140625" style="4" hidden="1"/>
  </cols>
  <sheetData>
    <row r="1" spans="1:62" s="88" customFormat="1" ht="15.75" thickTop="1" x14ac:dyDescent="0.25">
      <c r="A1" s="137" t="s">
        <v>90</v>
      </c>
      <c r="B1" s="146"/>
      <c r="C1" s="79"/>
      <c r="D1" s="146"/>
      <c r="E1" s="478"/>
      <c r="F1" s="480" t="s">
        <v>10</v>
      </c>
      <c r="G1" s="480"/>
      <c r="H1" s="480"/>
      <c r="I1" s="480"/>
      <c r="J1" s="480"/>
      <c r="K1" s="480"/>
      <c r="L1" s="480"/>
      <c r="M1" s="480"/>
      <c r="N1" s="480"/>
      <c r="O1" s="480"/>
      <c r="P1" s="486"/>
      <c r="Q1" s="485" t="s">
        <v>11</v>
      </c>
      <c r="R1" s="480"/>
      <c r="S1" s="480"/>
      <c r="T1" s="480"/>
      <c r="U1" s="480"/>
      <c r="V1" s="480"/>
      <c r="W1" s="480"/>
      <c r="X1" s="480"/>
      <c r="Y1" s="480"/>
      <c r="Z1" s="480"/>
      <c r="AA1" s="486"/>
      <c r="AB1" s="480" t="s">
        <v>12</v>
      </c>
      <c r="AC1" s="480"/>
      <c r="AD1" s="480"/>
      <c r="AE1" s="480"/>
      <c r="AF1" s="480"/>
      <c r="AG1" s="480"/>
      <c r="AH1" s="480"/>
      <c r="AI1" s="480"/>
      <c r="AJ1" s="480"/>
      <c r="AK1" s="480"/>
      <c r="AL1" s="486"/>
      <c r="AM1" s="485" t="s">
        <v>13</v>
      </c>
      <c r="AN1" s="480"/>
      <c r="AO1" s="480"/>
      <c r="AP1" s="480"/>
      <c r="AQ1" s="480"/>
      <c r="AR1" s="480"/>
      <c r="AS1" s="480"/>
      <c r="AT1" s="480"/>
      <c r="AU1" s="480"/>
      <c r="AV1" s="480"/>
      <c r="AW1" s="486"/>
      <c r="AX1" s="495" t="s">
        <v>14</v>
      </c>
      <c r="AY1" s="496"/>
      <c r="AZ1" s="496"/>
      <c r="BA1" s="496"/>
      <c r="BB1" s="496"/>
      <c r="BC1" s="496"/>
      <c r="BD1" s="496"/>
      <c r="BE1" s="496"/>
      <c r="BF1" s="496"/>
      <c r="BG1" s="496"/>
      <c r="BH1" s="497"/>
      <c r="BI1" s="492" t="s">
        <v>91</v>
      </c>
      <c r="BJ1" s="489" t="s">
        <v>92</v>
      </c>
    </row>
    <row r="2" spans="1:62" s="88" customFormat="1" ht="15" customHeight="1" x14ac:dyDescent="0.25">
      <c r="A2" s="144"/>
      <c r="B2" s="502" t="s">
        <v>93</v>
      </c>
      <c r="C2" s="504" t="s">
        <v>94</v>
      </c>
      <c r="D2" s="506" t="s">
        <v>95</v>
      </c>
      <c r="E2" s="507"/>
      <c r="F2" s="508" t="s">
        <v>96</v>
      </c>
      <c r="G2" s="498" t="s">
        <v>97</v>
      </c>
      <c r="H2" s="499"/>
      <c r="I2" s="499"/>
      <c r="J2" s="500"/>
      <c r="K2" s="500"/>
      <c r="L2" s="482" t="s">
        <v>98</v>
      </c>
      <c r="M2" s="483"/>
      <c r="N2" s="483"/>
      <c r="O2" s="483"/>
      <c r="P2" s="484"/>
      <c r="Q2" s="487" t="s">
        <v>99</v>
      </c>
      <c r="R2" s="498" t="s">
        <v>97</v>
      </c>
      <c r="S2" s="499"/>
      <c r="T2" s="499"/>
      <c r="U2" s="500"/>
      <c r="V2" s="168"/>
      <c r="W2" s="482" t="s">
        <v>98</v>
      </c>
      <c r="X2" s="483"/>
      <c r="Y2" s="483"/>
      <c r="Z2" s="483"/>
      <c r="AA2" s="484"/>
      <c r="AB2" s="145"/>
      <c r="AC2" s="479" t="s">
        <v>97</v>
      </c>
      <c r="AD2" s="480"/>
      <c r="AE2" s="480"/>
      <c r="AF2" s="480"/>
      <c r="AG2" s="481"/>
      <c r="AH2" s="482" t="s">
        <v>98</v>
      </c>
      <c r="AI2" s="483"/>
      <c r="AJ2" s="483"/>
      <c r="AK2" s="483"/>
      <c r="AL2" s="484"/>
      <c r="AM2" s="487" t="s">
        <v>99</v>
      </c>
      <c r="AN2" s="479" t="s">
        <v>97</v>
      </c>
      <c r="AO2" s="480"/>
      <c r="AP2" s="480"/>
      <c r="AQ2" s="480"/>
      <c r="AR2" s="481"/>
      <c r="AS2" s="482" t="s">
        <v>98</v>
      </c>
      <c r="AT2" s="483"/>
      <c r="AU2" s="483"/>
      <c r="AV2" s="483"/>
      <c r="AW2" s="484"/>
      <c r="AX2" s="487" t="s">
        <v>99</v>
      </c>
      <c r="AY2" s="479" t="s">
        <v>97</v>
      </c>
      <c r="AZ2" s="480"/>
      <c r="BA2" s="480"/>
      <c r="BB2" s="480"/>
      <c r="BC2" s="481"/>
      <c r="BD2" s="482" t="s">
        <v>98</v>
      </c>
      <c r="BE2" s="483"/>
      <c r="BF2" s="483"/>
      <c r="BG2" s="483"/>
      <c r="BH2" s="484"/>
      <c r="BI2" s="493"/>
      <c r="BJ2" s="490"/>
    </row>
    <row r="3" spans="1:62" s="167" customFormat="1" ht="62.25" customHeight="1" thickBot="1" x14ac:dyDescent="0.3">
      <c r="A3" s="427" t="s">
        <v>100</v>
      </c>
      <c r="B3" s="503"/>
      <c r="C3" s="505"/>
      <c r="D3" s="147" t="s">
        <v>101</v>
      </c>
      <c r="E3" s="148" t="s">
        <v>102</v>
      </c>
      <c r="F3" s="509"/>
      <c r="G3" s="158" t="s">
        <v>103</v>
      </c>
      <c r="H3" s="159" t="s">
        <v>104</v>
      </c>
      <c r="I3" s="159" t="s">
        <v>105</v>
      </c>
      <c r="J3" s="160" t="s">
        <v>106</v>
      </c>
      <c r="K3" s="161" t="s">
        <v>107</v>
      </c>
      <c r="L3" s="162" t="s">
        <v>103</v>
      </c>
      <c r="M3" s="163" t="s">
        <v>104</v>
      </c>
      <c r="N3" s="163" t="s">
        <v>105</v>
      </c>
      <c r="O3" s="164" t="s">
        <v>108</v>
      </c>
      <c r="P3" s="165" t="s">
        <v>109</v>
      </c>
      <c r="Q3" s="488"/>
      <c r="R3" s="158" t="s">
        <v>103</v>
      </c>
      <c r="S3" s="159" t="s">
        <v>104</v>
      </c>
      <c r="T3" s="159" t="s">
        <v>105</v>
      </c>
      <c r="U3" s="160" t="s">
        <v>106</v>
      </c>
      <c r="V3" s="161" t="s">
        <v>107</v>
      </c>
      <c r="W3" s="162" t="s">
        <v>103</v>
      </c>
      <c r="X3" s="163" t="s">
        <v>104</v>
      </c>
      <c r="Y3" s="163" t="s">
        <v>105</v>
      </c>
      <c r="Z3" s="164" t="s">
        <v>108</v>
      </c>
      <c r="AA3" s="165" t="s">
        <v>109</v>
      </c>
      <c r="AB3" s="166" t="s">
        <v>99</v>
      </c>
      <c r="AC3" s="158" t="s">
        <v>103</v>
      </c>
      <c r="AD3" s="159" t="s">
        <v>104</v>
      </c>
      <c r="AE3" s="159" t="s">
        <v>105</v>
      </c>
      <c r="AF3" s="160" t="s">
        <v>106</v>
      </c>
      <c r="AG3" s="161" t="s">
        <v>107</v>
      </c>
      <c r="AH3" s="162" t="s">
        <v>103</v>
      </c>
      <c r="AI3" s="163" t="s">
        <v>104</v>
      </c>
      <c r="AJ3" s="163" t="s">
        <v>105</v>
      </c>
      <c r="AK3" s="164" t="s">
        <v>108</v>
      </c>
      <c r="AL3" s="165" t="s">
        <v>109</v>
      </c>
      <c r="AM3" s="488"/>
      <c r="AN3" s="158" t="s">
        <v>103</v>
      </c>
      <c r="AO3" s="159" t="s">
        <v>104</v>
      </c>
      <c r="AP3" s="159" t="s">
        <v>105</v>
      </c>
      <c r="AQ3" s="160" t="s">
        <v>108</v>
      </c>
      <c r="AR3" s="161" t="s">
        <v>107</v>
      </c>
      <c r="AS3" s="162" t="s">
        <v>103</v>
      </c>
      <c r="AT3" s="163" t="s">
        <v>104</v>
      </c>
      <c r="AU3" s="163" t="s">
        <v>105</v>
      </c>
      <c r="AV3" s="164" t="s">
        <v>108</v>
      </c>
      <c r="AW3" s="169" t="s">
        <v>109</v>
      </c>
      <c r="AX3" s="488"/>
      <c r="AY3" s="158" t="s">
        <v>103</v>
      </c>
      <c r="AZ3" s="159" t="s">
        <v>104</v>
      </c>
      <c r="BA3" s="159" t="s">
        <v>105</v>
      </c>
      <c r="BB3" s="160" t="s">
        <v>106</v>
      </c>
      <c r="BC3" s="161" t="s">
        <v>107</v>
      </c>
      <c r="BD3" s="162" t="s">
        <v>103</v>
      </c>
      <c r="BE3" s="163" t="s">
        <v>104</v>
      </c>
      <c r="BF3" s="163" t="s">
        <v>105</v>
      </c>
      <c r="BG3" s="164" t="s">
        <v>108</v>
      </c>
      <c r="BH3" s="165" t="s">
        <v>109</v>
      </c>
      <c r="BI3" s="494"/>
      <c r="BJ3" s="491"/>
    </row>
    <row r="4" spans="1:62" ht="15.75" thickTop="1" x14ac:dyDescent="0.25">
      <c r="A4" s="469"/>
      <c r="B4" s="431"/>
      <c r="C4" s="432"/>
      <c r="D4" s="433" t="e" cm="1">
        <f t="array" ref="D4">_xlfn.IFS(A4="Faculty",'MSU Master Rates'!B$40,A4="Professional",'MSU Master Rates'!B$41,A4="Postdoc",'MSU Master Rates'!B$42,A4="Graduate Student full-time (&gt;6 credits)",'MSU Master Rates'!B$44,A4="Graduate Student part-time (&lt;6 credits)",'MSU Master Rates'!B$45,A4="Undergrad Student full-time (&gt;6 credits)",'MSU Master Rates'!B$46,A4="Undergrad Student part-time (&lt;6 credits)",'MSU Master Rates'!B$47,A4="Classified",'MSU Master Rates'!B$43)</f>
        <v>#N/A</v>
      </c>
      <c r="E4" s="173"/>
      <c r="F4" s="434">
        <v>0</v>
      </c>
      <c r="G4" s="435"/>
      <c r="H4" s="436"/>
      <c r="I4" s="436"/>
      <c r="J4" s="437" t="e">
        <f>IF(G4&gt;0,ROUNDUP((((F4/C4)*G4)),0),ROUNDUP(((((F4/C4)*H4)+((F4/C4)*I4))),0))</f>
        <v>#DIV/0!</v>
      </c>
      <c r="K4" s="438" t="e">
        <f>IF(E4&gt;0,ROUNDUP(((E4*J4)),0),ROUNDUP(((D4*J4)),0))</f>
        <v>#N/A</v>
      </c>
      <c r="L4" s="439"/>
      <c r="M4" s="440"/>
      <c r="N4" s="440"/>
      <c r="O4" s="441" t="e">
        <f>IF(L4&gt;0,ROUNDUP((((F4/C4)*L4)),0),ROUNDUP(((((F4/C4)*M4)+(F4/C4)*N4)),0))</f>
        <v>#DIV/0!</v>
      </c>
      <c r="P4" s="442" t="e">
        <f>IF(E4&gt;0,ROUNDUP(((O4*E4)),0),ROUNDUP(((O4*D4)),0))</f>
        <v>#DIV/0!</v>
      </c>
      <c r="Q4" s="443">
        <f>IF(A$1="COLA: Yes 2%",Personnel!F4*1.02,Personnel!F4)</f>
        <v>0</v>
      </c>
      <c r="R4" s="435"/>
      <c r="S4" s="436"/>
      <c r="T4" s="436"/>
      <c r="U4" s="437" t="e">
        <f>IF(R4&gt;0,ROUNDUP((((Q4/C4)*R4)),0),ROUNDUP(((((Q4/C4)*S4)+((Q4/C4))*T4)),0))</f>
        <v>#DIV/0!</v>
      </c>
      <c r="V4" s="438" t="e">
        <f>IF(E4&gt;0,ROUNDUP(((E4*U4)),0),ROUNDUP(((D4*U4)),0))</f>
        <v>#N/A</v>
      </c>
      <c r="W4" s="439"/>
      <c r="X4" s="440"/>
      <c r="Y4" s="440"/>
      <c r="Z4" s="176" t="e">
        <f>IF(W4&gt;0,ROUNDUP((((Q4/C4)*W4)),0),ROUNDUP(((((Q4/C4)*X4)+(Q4/C4)*Y4)),0))</f>
        <v>#DIV/0!</v>
      </c>
      <c r="AA4" s="442" t="e">
        <f>IF(E4&gt;0,ROUNDUP(((Z4*E4)),0),ROUNDUP(((Z4*D4)),0))</f>
        <v>#DIV/0!</v>
      </c>
      <c r="AB4" s="444">
        <f>IF(A$1="COLA: Yes 2%",Personnel!Q4*1.02,Personnel!F4)</f>
        <v>0</v>
      </c>
      <c r="AC4" s="435"/>
      <c r="AD4" s="436"/>
      <c r="AE4" s="436"/>
      <c r="AF4" s="437" t="e">
        <f>IF(AC4&gt;0,ROUNDUP((((AB4/C4)*AC4)),0),ROUNDUP(((((AB4/C4)*AD4)+((AB4/C4)*AE4))),0))</f>
        <v>#DIV/0!</v>
      </c>
      <c r="AG4" s="438" t="e">
        <f>IF(E4&gt;0,ROUNDUP(((E4*AF4)),0),ROUNDUP(((D4*AF4)),0))</f>
        <v>#N/A</v>
      </c>
      <c r="AH4" s="439"/>
      <c r="AI4" s="440"/>
      <c r="AJ4" s="440"/>
      <c r="AK4" s="441" t="e">
        <f>IF(AH4&gt;0,ROUNDUP((((AB4/C4)*AH4)),0),ROUNDUP(((((AB4/C4)*AI4)+((AB4/C4)*AJ4))),0))</f>
        <v>#DIV/0!</v>
      </c>
      <c r="AL4" s="442" t="e">
        <f>IF(E4&gt;0,ROUNDUP(((AK4*E4)),0),ROUNDUP(((AK4*D4)),0))</f>
        <v>#DIV/0!</v>
      </c>
      <c r="AM4" s="443">
        <f>IF(A$1="COLA: Yes 2%",Personnel!AB4*1.02,Personnel!F4)</f>
        <v>0</v>
      </c>
      <c r="AN4" s="435"/>
      <c r="AO4" s="436"/>
      <c r="AP4" s="436"/>
      <c r="AQ4" s="437" t="e">
        <f>IF(AN4&gt;0,ROUNDUP((((AM4/C4)*AN4)),0),ROUNDUP(((((AM4/C4)*AO4)+(AM4/C4)*AP4)),0))</f>
        <v>#DIV/0!</v>
      </c>
      <c r="AR4" s="438" t="e">
        <f>IF(E4&gt;0,ROUNDUP(((E4*AQ4)),0),ROUNDUP(((D4*AQ4)),0))</f>
        <v>#N/A</v>
      </c>
      <c r="AS4" s="439"/>
      <c r="AT4" s="440"/>
      <c r="AU4" s="440"/>
      <c r="AV4" s="441" t="e">
        <f>IF(AS4&gt;0,ROUNDUP((((AM4/C4)*AS4)),0),ROUNDUP(((((AM4/C4)*AT4)+((AM4/C4)*AU4))),0))</f>
        <v>#DIV/0!</v>
      </c>
      <c r="AW4" s="445" t="e">
        <f>IF(E4&gt;0,ROUNDUP(((AV4*E4)),0),ROUNDUP(((AV4*D4)),0))</f>
        <v>#DIV/0!</v>
      </c>
      <c r="AX4" s="443">
        <f>IF(A$1="COLA: Yes 2%",Personnel!AM4*1.02,Personnel!F4)</f>
        <v>0</v>
      </c>
      <c r="AY4" s="435"/>
      <c r="AZ4" s="436"/>
      <c r="BA4" s="436"/>
      <c r="BB4" s="437" t="e">
        <f>IF(AY4&gt;0,ROUNDUP((((AX4/C4)*AY4)),0),ROUNDUP(((((AX4/C4)*AZ4)+((AX4/C4)*BA4))),0))</f>
        <v>#DIV/0!</v>
      </c>
      <c r="BC4" s="438" t="e">
        <f>IF(E4&lt;&gt;0,ROUNDUP(((E4*BB4)),0),ROUNDUP(((D4*BB4)),0))</f>
        <v>#N/A</v>
      </c>
      <c r="BD4" s="439"/>
      <c r="BE4" s="440"/>
      <c r="BF4" s="440"/>
      <c r="BG4" s="441" t="e">
        <f>IF(BD4&gt;0,ROUNDUP((((AX4/C4)*BD4)),0),ROUNDUP(((((AX4/C4)*BE4)+((AX4/C4)*BF4))),0))</f>
        <v>#DIV/0!</v>
      </c>
      <c r="BH4" s="442" t="e">
        <f>IF(E4&gt;0,ROUNDUP(((BG4*E4)),0),ROUNDUP(((BG4*D4)),0))</f>
        <v>#DIV/0!</v>
      </c>
      <c r="BI4" s="197" t="e">
        <f>J4+U4+AF4+AQ4+BB4</f>
        <v>#DIV/0!</v>
      </c>
      <c r="BJ4" s="198" t="e">
        <f>O4+Z4+AK4+AV4+BG4</f>
        <v>#DIV/0!</v>
      </c>
    </row>
    <row r="5" spans="1:62" ht="15" x14ac:dyDescent="0.25">
      <c r="A5" s="470"/>
      <c r="B5" s="149"/>
      <c r="C5" s="150"/>
      <c r="D5" s="151" t="e" cm="1">
        <f t="array" ref="D5">_xlfn.IFS(A5="Faculty",'MSU Master Rates'!B$40,A5="Professional",'MSU Master Rates'!B$41,A5="Postdoc",'MSU Master Rates'!B$42,A5="Graduate Student full-time (&gt;6 credits)",'MSU Master Rates'!B$44,A5="Graduate Student part-time (&lt;6 credits)",'MSU Master Rates'!B$45,A5="Undergrad Student full-time (&gt;6 credits)",'MSU Master Rates'!B$46,A5="Undergrad Student part-time (&lt;6 credits)",'MSU Master Rates'!B$47,A5="Classified",'MSU Master Rates'!B$43)</f>
        <v>#N/A</v>
      </c>
      <c r="E5" s="174"/>
      <c r="F5" s="138">
        <v>0</v>
      </c>
      <c r="G5" s="91"/>
      <c r="H5" s="92"/>
      <c r="I5" s="92"/>
      <c r="J5" s="90" t="e">
        <f>IF(G5&gt;0,ROUNDUP((((F5/C5)*G5)),0),ROUNDUP(((((F5/C5)*H5)+((F5/C5)*I5))),0))</f>
        <v>#DIV/0!</v>
      </c>
      <c r="K5" s="155" t="e">
        <f t="shared" ref="K5:K36" si="0">IF(E5&gt;0,ROUNDUP(((E5*J5)),0),ROUNDUP(((D5*J5)),0))</f>
        <v>#N/A</v>
      </c>
      <c r="L5" s="104"/>
      <c r="M5" s="105"/>
      <c r="N5" s="105"/>
      <c r="O5" s="108" t="e">
        <f>IF(L5&gt;0,ROUNDUP((((F5/C5)*L5)),0),ROUNDUP(((((F5/C5)*M5)+(F5/C5)*N5)),0))</f>
        <v>#DIV/0!</v>
      </c>
      <c r="P5" s="156" t="e">
        <f t="shared" ref="P5:P36" si="1">IF(E5&gt;0,ROUNDUP(((O5*E5)),0),ROUNDUP(((O5*D5)),0))</f>
        <v>#DIV/0!</v>
      </c>
      <c r="Q5" s="86">
        <f>IF(A$1="COLA: Yes 2%",Personnel!F5*1.02,Personnel!F5)</f>
        <v>0</v>
      </c>
      <c r="R5" s="91"/>
      <c r="S5" s="92"/>
      <c r="T5" s="92"/>
      <c r="U5" s="90" t="e">
        <f>IF(R5&gt;0,ROUNDUP((((Q5/C5)*R5)),0),ROUNDUP(((((Q5/C5)*S5)+((Q5/C5))*T5)),0))</f>
        <v>#DIV/0!</v>
      </c>
      <c r="V5" s="155" t="e">
        <f t="shared" ref="V5:V36" si="2">IF(E5&gt;0,ROUNDUP(((E5*U5)),0),ROUNDUP(((D5*U5)),0))</f>
        <v>#N/A</v>
      </c>
      <c r="W5" s="104"/>
      <c r="X5" s="105"/>
      <c r="Y5" s="105"/>
      <c r="Z5" s="177" t="e">
        <f>IF(W5&gt;0,ROUNDUP((((Q5/C5)*W5)),0),ROUNDUP(((((Q5/C5)*X5)+(Q5/C5)*Y5)),0))</f>
        <v>#DIV/0!</v>
      </c>
      <c r="AA5" s="156" t="e">
        <f t="shared" ref="AA5:AA36" si="3">IF(E5&gt;0,ROUNDUP(((Z5*E5)),0),ROUNDUP(((Z5*D5)),0))</f>
        <v>#DIV/0!</v>
      </c>
      <c r="AB5" s="143">
        <f>IF(A$1="COLA: Yes 2%",Personnel!Q5*1.02,Personnel!F5)</f>
        <v>0</v>
      </c>
      <c r="AC5" s="91"/>
      <c r="AD5" s="92"/>
      <c r="AE5" s="92"/>
      <c r="AF5" s="90" t="e">
        <f>IF(AC5&gt;0,ROUNDUP((((AB5/C5)*AC5)),0),ROUNDUP(((((AB5/C5)*AD5)+((AB5/C5)*AE5))),0))</f>
        <v>#DIV/0!</v>
      </c>
      <c r="AG5" s="155" t="e">
        <f t="shared" ref="AG5:AG36" si="4">IF(E5&gt;0,ROUNDUP(((E5*AF5)),0),ROUNDUP(((D5*AF5)),0))</f>
        <v>#N/A</v>
      </c>
      <c r="AH5" s="104"/>
      <c r="AI5" s="105"/>
      <c r="AJ5" s="105"/>
      <c r="AK5" s="108" t="e">
        <f>IF(AH5&gt;0,ROUNDUP((((AB5/C5)*AH5)),0),ROUNDUP(((((AB5/C5)*AI5)+((AB5/C5)*AJ5))),0))</f>
        <v>#DIV/0!</v>
      </c>
      <c r="AL5" s="156" t="e">
        <f t="shared" ref="AL5:AL36" si="5">IF(E5&gt;0,ROUNDUP(((AK5*E5)),0),ROUNDUP(((AK5*D5)),0))</f>
        <v>#DIV/0!</v>
      </c>
      <c r="AM5" s="86">
        <f>IF(A$1="COLA: Yes 2%",Personnel!AB5*1.02,Personnel!F5)</f>
        <v>0</v>
      </c>
      <c r="AN5" s="91"/>
      <c r="AO5" s="92"/>
      <c r="AP5" s="92"/>
      <c r="AQ5" s="90" t="e">
        <f>IF(AN5&gt;0,ROUNDUP((((AM5/C5)*AN5)),0),ROUNDUP(((((AM5/C5)*AO5)+(AM5/C5)*AP5)),0))</f>
        <v>#DIV/0!</v>
      </c>
      <c r="AR5" s="155" t="e">
        <f t="shared" ref="AR5:AR36" si="6">IF(E5&gt;0,ROUNDUP(((E5*AQ5)),0),ROUNDUP(((D5*AQ5)),0))</f>
        <v>#N/A</v>
      </c>
      <c r="AS5" s="104"/>
      <c r="AT5" s="103"/>
      <c r="AU5" s="105"/>
      <c r="AV5" s="108" t="e">
        <f>IF(AS5&gt;0,ROUNDUP((((AM5/C5)*AS5)),0),ROUNDUP(((((AM5/C5)*AT5)+((AM5/C5)*AU5))),0))</f>
        <v>#DIV/0!</v>
      </c>
      <c r="AW5" s="170" t="e">
        <f t="shared" ref="AW5:AW36" si="7">IF(E5&gt;0,ROUNDUP(((AV5*E5)),0),ROUNDUP(((AV5*D5)),0))</f>
        <v>#DIV/0!</v>
      </c>
      <c r="AX5" s="86">
        <f>IF(A$1="COLA: Yes 2%",Personnel!AM5*1.02,Personnel!F5)</f>
        <v>0</v>
      </c>
      <c r="AY5" s="91"/>
      <c r="AZ5" s="89"/>
      <c r="BA5" s="92"/>
      <c r="BB5" s="90" t="e">
        <f>IF(AY5&gt;0,ROUNDUP((((AX5/C5)*AY5)),0),ROUNDUP(((((AX5/C5)*AZ5)+((AX5/C5)*BA5))),0))</f>
        <v>#DIV/0!</v>
      </c>
      <c r="BC5" s="155" t="e">
        <f t="shared" ref="BC5:BC36" si="8">IF(E5&lt;&gt;0,ROUNDUP(((E5*BB5)),0),ROUNDUP(((D5*BB5)),0))</f>
        <v>#N/A</v>
      </c>
      <c r="BD5" s="104"/>
      <c r="BE5" s="103"/>
      <c r="BF5" s="105"/>
      <c r="BG5" s="108" t="e">
        <f>IF(BD5&gt;0,ROUNDUP((((AX5/C5)*BD5)),0),ROUNDUP(((((AX5/C5)*BE5)+((AX5/C5)*BF5))),0))</f>
        <v>#DIV/0!</v>
      </c>
      <c r="BH5" s="156" t="e">
        <f t="shared" ref="BH5:BH36" si="9">IF(E5&gt;0,ROUNDUP(((BG5*E5)),0),ROUNDUP(((BG5*D5)),0))</f>
        <v>#DIV/0!</v>
      </c>
      <c r="BI5" s="199" t="e">
        <f t="shared" ref="BI5:BI36" si="10">J5+U5+AF5+AQ5+BB5</f>
        <v>#DIV/0!</v>
      </c>
      <c r="BJ5" s="200" t="e">
        <f t="shared" ref="BJ5:BJ36" si="11">O5+Z5+AK5+AV5+BG5</f>
        <v>#DIV/0!</v>
      </c>
    </row>
    <row r="6" spans="1:62" ht="15" x14ac:dyDescent="0.25">
      <c r="A6" s="470"/>
      <c r="B6" s="149"/>
      <c r="C6" s="150"/>
      <c r="D6" s="151" t="e" cm="1">
        <f t="array" ref="D6">_xlfn.IFS(A6="Faculty",'MSU Master Rates'!B$40,A6="Professional",'MSU Master Rates'!B$41,A6="Postdoc",'MSU Master Rates'!B$42,A6="Graduate Student full-time (&gt;6 credits)",'MSU Master Rates'!B$44,A6="Graduate Student part-time (&lt;6 credits)",'MSU Master Rates'!B$45,A6="Undergrad Student full-time (&gt;6 credits)",'MSU Master Rates'!B$46,A6="Undergrad Student part-time (&lt;6 credits)",'MSU Master Rates'!B$47,A6="Classified",'MSU Master Rates'!B$43)</f>
        <v>#N/A</v>
      </c>
      <c r="E6" s="174"/>
      <c r="F6" s="138">
        <v>0</v>
      </c>
      <c r="G6" s="91"/>
      <c r="H6" s="92"/>
      <c r="I6" s="92"/>
      <c r="J6" s="90" t="e">
        <f t="shared" ref="J6:J36" si="12">IF(G6&gt;0,ROUNDUP((((F6/C6)*G6)),0),ROUNDUP(((((F6/C6)*H6)+((F6/C6)*I6))),0))</f>
        <v>#DIV/0!</v>
      </c>
      <c r="K6" s="155" t="e">
        <f t="shared" si="0"/>
        <v>#N/A</v>
      </c>
      <c r="L6" s="104"/>
      <c r="M6" s="105"/>
      <c r="N6" s="105"/>
      <c r="O6" s="108" t="e">
        <f t="shared" ref="O6:O36" si="13">IF(L6&gt;0,ROUNDUP((((F6/C6)*L6)),0),ROUNDUP(((((F6/C6)*M6)+(F6/C6)*N6)),0))</f>
        <v>#DIV/0!</v>
      </c>
      <c r="P6" s="156" t="e">
        <f t="shared" si="1"/>
        <v>#DIV/0!</v>
      </c>
      <c r="Q6" s="86">
        <f>IF(A$1="COLA: Yes 2%",Personnel!F6*1.02,Personnel!F6)</f>
        <v>0</v>
      </c>
      <c r="R6" s="91"/>
      <c r="S6" s="92"/>
      <c r="T6" s="92"/>
      <c r="U6" s="90" t="e">
        <f t="shared" ref="U6:U36" si="14">IF(R6&gt;0,ROUNDUP((((Q6/C6)*R6)),0),ROUNDUP(((((Q6/C6)*S6)+((Q6/C6))*T6)),0))</f>
        <v>#DIV/0!</v>
      </c>
      <c r="V6" s="155" t="e">
        <f t="shared" si="2"/>
        <v>#N/A</v>
      </c>
      <c r="W6" s="104"/>
      <c r="X6" s="105"/>
      <c r="Y6" s="105"/>
      <c r="Z6" s="177" t="e">
        <f t="shared" ref="Z6:Z36" si="15">IF(W6&gt;0,ROUNDUP((((Q6/C6)*W6)),0),ROUNDUP(((((Q6/C6)*X6)+(Q6/C6)*Y6)),0))</f>
        <v>#DIV/0!</v>
      </c>
      <c r="AA6" s="156" t="e">
        <f t="shared" si="3"/>
        <v>#DIV/0!</v>
      </c>
      <c r="AB6" s="143">
        <f>IF(A$1="COLA: Yes 2%",Personnel!Q6*1.02,Personnel!F6)</f>
        <v>0</v>
      </c>
      <c r="AC6" s="91"/>
      <c r="AD6" s="92"/>
      <c r="AE6" s="92"/>
      <c r="AF6" s="90" t="e">
        <f t="shared" ref="AF6:AF36" si="16">IF(AC6&gt;0,ROUNDUP((((AB6/C6)*AC6)),0),ROUNDUP(((((AB6/C6)*AD6)+((AB6/C6)*AE6))),0))</f>
        <v>#DIV/0!</v>
      </c>
      <c r="AG6" s="155" t="e">
        <f t="shared" si="4"/>
        <v>#N/A</v>
      </c>
      <c r="AH6" s="104"/>
      <c r="AI6" s="105"/>
      <c r="AJ6" s="105"/>
      <c r="AK6" s="108" t="e">
        <f t="shared" ref="AK6:AK36" si="17">IF(AH6&gt;0,ROUNDUP((((AB6/C6)*AH6)),0),ROUNDUP(((((AB6/C6)*AI6)+((AB6/C6)*AJ6))),0))</f>
        <v>#DIV/0!</v>
      </c>
      <c r="AL6" s="156" t="e">
        <f t="shared" si="5"/>
        <v>#DIV/0!</v>
      </c>
      <c r="AM6" s="86">
        <f>IF(A$1="COLA: Yes 2%",Personnel!AB6*1.02,Personnel!F6)</f>
        <v>0</v>
      </c>
      <c r="AN6" s="91"/>
      <c r="AO6" s="92"/>
      <c r="AP6" s="92"/>
      <c r="AQ6" s="90" t="e">
        <f t="shared" ref="AQ6:AQ36" si="18">IF(AN6&gt;0,ROUNDUP((((AM6/C6)*AN6)),0),ROUNDUP(((((AM6/C6)*AO6)+(AM6/C6)*AP6)),0))</f>
        <v>#DIV/0!</v>
      </c>
      <c r="AR6" s="155" t="e">
        <f t="shared" si="6"/>
        <v>#N/A</v>
      </c>
      <c r="AS6" s="104"/>
      <c r="AT6" s="103"/>
      <c r="AU6" s="105"/>
      <c r="AV6" s="108" t="e">
        <f t="shared" ref="AV6:AV36" si="19">IF(AS6&gt;0,ROUNDUP((((AM6/C6)*AS6)),0),ROUNDUP(((((AM6/C6)*AT6)+((AM6/C6)*AU6))),0))</f>
        <v>#DIV/0!</v>
      </c>
      <c r="AW6" s="170" t="e">
        <f t="shared" si="7"/>
        <v>#DIV/0!</v>
      </c>
      <c r="AX6" s="86">
        <f>IF(A$1="COLA: Yes 2%",Personnel!AM6*1.02,Personnel!F6)</f>
        <v>0</v>
      </c>
      <c r="AY6" s="91"/>
      <c r="AZ6" s="89"/>
      <c r="BA6" s="92"/>
      <c r="BB6" s="90" t="e">
        <f t="shared" ref="BB6:BB36" si="20">IF(AY6&gt;0,ROUNDUP((((AX6/C6)*AY6)),0),ROUNDUP(((((AX6/C6)*AZ6)+((AX6/C6)*BA6))),0))</f>
        <v>#DIV/0!</v>
      </c>
      <c r="BC6" s="155" t="e">
        <f t="shared" si="8"/>
        <v>#N/A</v>
      </c>
      <c r="BD6" s="104"/>
      <c r="BE6" s="103"/>
      <c r="BF6" s="105"/>
      <c r="BG6" s="108" t="e">
        <f t="shared" ref="BG6:BG36" si="21">IF(BD6&gt;0,ROUNDUP((((AX6/C6)*BD6)),0),ROUNDUP(((((AX6/C6)*BE6)+((AX6/C6)*BF6))),0))</f>
        <v>#DIV/0!</v>
      </c>
      <c r="BH6" s="156" t="e">
        <f t="shared" si="9"/>
        <v>#DIV/0!</v>
      </c>
      <c r="BI6" s="199" t="e">
        <f t="shared" si="10"/>
        <v>#DIV/0!</v>
      </c>
      <c r="BJ6" s="200" t="e">
        <f t="shared" si="11"/>
        <v>#DIV/0!</v>
      </c>
    </row>
    <row r="7" spans="1:62" ht="15" x14ac:dyDescent="0.25">
      <c r="A7" s="470"/>
      <c r="B7" s="149"/>
      <c r="C7" s="150"/>
      <c r="D7" s="151" t="e" cm="1">
        <f t="array" ref="D7">_xlfn.IFS(A7="Faculty",'MSU Master Rates'!B$40,A7="Professional",'MSU Master Rates'!B$41,A7="Postdoc",'MSU Master Rates'!B$42,A7="Graduate Student full-time (&gt;6 credits)",'MSU Master Rates'!B$44,A7="Graduate Student part-time (&lt;6 credits)",'MSU Master Rates'!B$45,A7="Undergrad Student full-time (&gt;6 credits)",'MSU Master Rates'!B$46,A7="Undergrad Student part-time (&lt;6 credits)",'MSU Master Rates'!B$47,A7="Classified",'MSU Master Rates'!B$43)</f>
        <v>#N/A</v>
      </c>
      <c r="E7" s="174"/>
      <c r="F7" s="138">
        <v>0</v>
      </c>
      <c r="G7" s="91"/>
      <c r="H7" s="92"/>
      <c r="I7" s="92"/>
      <c r="J7" s="90" t="e">
        <f>IF(G7&gt;0,ROUNDUP((((F7/C7)*G7)),0),ROUNDUP(((((F7/C7)*H7)+((F7/C7)*I7))),0))</f>
        <v>#DIV/0!</v>
      </c>
      <c r="K7" s="155" t="e">
        <f t="shared" si="0"/>
        <v>#N/A</v>
      </c>
      <c r="L7" s="104"/>
      <c r="M7" s="105"/>
      <c r="N7" s="105"/>
      <c r="O7" s="108" t="e">
        <f t="shared" si="13"/>
        <v>#DIV/0!</v>
      </c>
      <c r="P7" s="156" t="e">
        <f t="shared" si="1"/>
        <v>#DIV/0!</v>
      </c>
      <c r="Q7" s="86">
        <f>IF(A$1="COLA: Yes 2%",Personnel!F7*1.02,Personnel!F7)</f>
        <v>0</v>
      </c>
      <c r="R7" s="91"/>
      <c r="S7" s="92"/>
      <c r="T7" s="92"/>
      <c r="U7" s="90" t="e">
        <f t="shared" si="14"/>
        <v>#DIV/0!</v>
      </c>
      <c r="V7" s="155" t="e">
        <f t="shared" si="2"/>
        <v>#N/A</v>
      </c>
      <c r="W7" s="104"/>
      <c r="X7" s="105"/>
      <c r="Y7" s="105"/>
      <c r="Z7" s="177" t="e">
        <f t="shared" si="15"/>
        <v>#DIV/0!</v>
      </c>
      <c r="AA7" s="156" t="e">
        <f t="shared" si="3"/>
        <v>#DIV/0!</v>
      </c>
      <c r="AB7" s="143">
        <f>IF(A$1="COLA: Yes 2%",Personnel!Q7*1.02,Personnel!F7)</f>
        <v>0</v>
      </c>
      <c r="AC7" s="91"/>
      <c r="AD7" s="92"/>
      <c r="AE7" s="92"/>
      <c r="AF7" s="90" t="e">
        <f t="shared" si="16"/>
        <v>#DIV/0!</v>
      </c>
      <c r="AG7" s="155" t="e">
        <f t="shared" si="4"/>
        <v>#N/A</v>
      </c>
      <c r="AH7" s="104"/>
      <c r="AI7" s="105"/>
      <c r="AJ7" s="105"/>
      <c r="AK7" s="108" t="e">
        <f t="shared" si="17"/>
        <v>#DIV/0!</v>
      </c>
      <c r="AL7" s="156" t="e">
        <f t="shared" si="5"/>
        <v>#DIV/0!</v>
      </c>
      <c r="AM7" s="86">
        <f>IF(A$1="COLA: Yes 2%",Personnel!AB7*1.02,Personnel!F7)</f>
        <v>0</v>
      </c>
      <c r="AN7" s="91"/>
      <c r="AO7" s="92"/>
      <c r="AP7" s="92"/>
      <c r="AQ7" s="90" t="e">
        <f t="shared" si="18"/>
        <v>#DIV/0!</v>
      </c>
      <c r="AR7" s="155" t="e">
        <f t="shared" si="6"/>
        <v>#N/A</v>
      </c>
      <c r="AS7" s="104"/>
      <c r="AT7" s="103"/>
      <c r="AU7" s="105"/>
      <c r="AV7" s="108" t="e">
        <f t="shared" si="19"/>
        <v>#DIV/0!</v>
      </c>
      <c r="AW7" s="170" t="e">
        <f t="shared" si="7"/>
        <v>#DIV/0!</v>
      </c>
      <c r="AX7" s="86">
        <f>IF(A$1="COLA: Yes 2%",Personnel!AM7*1.02,Personnel!F7)</f>
        <v>0</v>
      </c>
      <c r="AY7" s="91"/>
      <c r="AZ7" s="89"/>
      <c r="BA7" s="92"/>
      <c r="BB7" s="90" t="e">
        <f t="shared" si="20"/>
        <v>#DIV/0!</v>
      </c>
      <c r="BC7" s="155" t="e">
        <f t="shared" si="8"/>
        <v>#N/A</v>
      </c>
      <c r="BD7" s="104"/>
      <c r="BE7" s="103"/>
      <c r="BF7" s="105"/>
      <c r="BG7" s="108" t="e">
        <f t="shared" si="21"/>
        <v>#DIV/0!</v>
      </c>
      <c r="BH7" s="156" t="e">
        <f t="shared" si="9"/>
        <v>#DIV/0!</v>
      </c>
      <c r="BI7" s="199" t="e">
        <f t="shared" si="10"/>
        <v>#DIV/0!</v>
      </c>
      <c r="BJ7" s="200" t="e">
        <f t="shared" si="11"/>
        <v>#DIV/0!</v>
      </c>
    </row>
    <row r="8" spans="1:62" ht="15" x14ac:dyDescent="0.25">
      <c r="A8" s="470"/>
      <c r="B8" s="149"/>
      <c r="C8" s="150"/>
      <c r="D8" s="151" t="e" cm="1">
        <f t="array" ref="D8">_xlfn.IFS(A8="Faculty",'MSU Master Rates'!B$40,A8="Professional",'MSU Master Rates'!B$41,A8="Postdoc",'MSU Master Rates'!B$42,A8="Graduate Student full-time (&gt;6 credits)",'MSU Master Rates'!B$44,A8="Graduate Student part-time (&lt;6 credits)",'MSU Master Rates'!B$45,A8="Undergrad Student full-time (&gt;6 credits)",'MSU Master Rates'!B$46,A8="Undergrad Student part-time (&lt;6 credits)",'MSU Master Rates'!B$47,A8="Classified",'MSU Master Rates'!B$43)</f>
        <v>#N/A</v>
      </c>
      <c r="E8" s="174"/>
      <c r="F8" s="138">
        <v>0</v>
      </c>
      <c r="G8" s="91"/>
      <c r="H8" s="92"/>
      <c r="I8" s="92"/>
      <c r="J8" s="90" t="e">
        <f>IF(G8&gt;0,ROUNDUP((((F8/C8)*G8)),0),ROUNDUP(((((F8/C8)*H8)+((F8/C8)*I8))),0))</f>
        <v>#DIV/0!</v>
      </c>
      <c r="K8" s="155" t="e">
        <f t="shared" si="0"/>
        <v>#N/A</v>
      </c>
      <c r="L8" s="104"/>
      <c r="M8" s="105"/>
      <c r="N8" s="105"/>
      <c r="O8" s="108" t="e">
        <f t="shared" si="13"/>
        <v>#DIV/0!</v>
      </c>
      <c r="P8" s="156" t="e">
        <f t="shared" si="1"/>
        <v>#DIV/0!</v>
      </c>
      <c r="Q8" s="86">
        <f>IF(A$1="COLA: Yes 2%",Personnel!F8*1.02,Personnel!F8)</f>
        <v>0</v>
      </c>
      <c r="R8" s="91"/>
      <c r="S8" s="92"/>
      <c r="T8" s="92"/>
      <c r="U8" s="90" t="e">
        <f t="shared" ref="U8:U9" si="22">IF(R8&gt;0,ROUNDUP((((Q8/C8)*R8)),0),ROUNDUP(((((Q8/C8)*S8)+((Q8/C8))*T8)),0))</f>
        <v>#DIV/0!</v>
      </c>
      <c r="V8" s="155" t="e">
        <f t="shared" ref="V8:V9" si="23">IF(E8&gt;0,ROUNDUP(((E8*U8)),0),ROUNDUP(((D8*U8)),0))</f>
        <v>#N/A</v>
      </c>
      <c r="W8" s="104"/>
      <c r="X8" s="105"/>
      <c r="Y8" s="105"/>
      <c r="Z8" s="177" t="e">
        <f t="shared" ref="Z8:Z9" si="24">IF(W8&gt;0,ROUNDUP((((Q8/C8)*W8)),0),ROUNDUP(((((Q8/C8)*X8)+(Q8/C8)*Y8)),0))</f>
        <v>#DIV/0!</v>
      </c>
      <c r="AA8" s="156" t="e">
        <f t="shared" ref="AA8:AA9" si="25">IF(E8&gt;0,ROUNDUP(((Z8*E8)),0),ROUNDUP(((Z8*D8)),0))</f>
        <v>#DIV/0!</v>
      </c>
      <c r="AB8" s="143">
        <f>IF(A$1="COLA: Yes 2%",Personnel!Q8*1.02,Personnel!F8)</f>
        <v>0</v>
      </c>
      <c r="AC8" s="91"/>
      <c r="AD8" s="92"/>
      <c r="AE8" s="92"/>
      <c r="AF8" s="90" t="e">
        <f t="shared" ref="AF8:AF9" si="26">IF(AC8&gt;0,ROUNDUP((((AB8/C8)*AC8)),0),ROUNDUP(((((AB8/C8)*AD8)+((AB8/C8)*AE8))),0))</f>
        <v>#DIV/0!</v>
      </c>
      <c r="AG8" s="155" t="e">
        <f t="shared" ref="AG8:AG9" si="27">IF(E8&gt;0,ROUNDUP(((E8*AF8)),0),ROUNDUP(((D8*AF8)),0))</f>
        <v>#N/A</v>
      </c>
      <c r="AH8" s="104"/>
      <c r="AI8" s="105"/>
      <c r="AJ8" s="105"/>
      <c r="AK8" s="108" t="e">
        <f t="shared" ref="AK8:AK9" si="28">IF(AH8&gt;0,ROUNDUP((((AB8/C8)*AH8)),0),ROUNDUP(((((AB8/C8)*AI8)+((AB8/C8)*AJ8))),0))</f>
        <v>#DIV/0!</v>
      </c>
      <c r="AL8" s="156" t="e">
        <f t="shared" ref="AL8:AL9" si="29">IF(E8&gt;0,ROUNDUP(((AK8*E8)),0),ROUNDUP(((AK8*D8)),0))</f>
        <v>#DIV/0!</v>
      </c>
      <c r="AM8" s="86">
        <f>IF(A$1="COLA: Yes 2%",Personnel!AB8*1.02,Personnel!F8)</f>
        <v>0</v>
      </c>
      <c r="AN8" s="91"/>
      <c r="AO8" s="92"/>
      <c r="AP8" s="92"/>
      <c r="AQ8" s="90" t="e">
        <f t="shared" ref="AQ8:AQ9" si="30">IF(AN8&gt;0,ROUNDUP((((AM8/C8)*AN8)),0),ROUNDUP(((((AM8/C8)*AO8)+(AM8/C8)*AP8)),0))</f>
        <v>#DIV/0!</v>
      </c>
      <c r="AR8" s="155" t="e">
        <f t="shared" ref="AR8:AR9" si="31">IF(E8&gt;0,ROUNDUP(((E8*AQ8)),0),ROUNDUP(((D8*AQ8)),0))</f>
        <v>#N/A</v>
      </c>
      <c r="AS8" s="104"/>
      <c r="AT8" s="103"/>
      <c r="AU8" s="105"/>
      <c r="AV8" s="108" t="e">
        <f t="shared" ref="AV8:AV9" si="32">IF(AS8&gt;0,ROUNDUP((((AM8/C8)*AS8)),0),ROUNDUP(((((AM8/C8)*AT8)+((AM8/C8)*AU8))),0))</f>
        <v>#DIV/0!</v>
      </c>
      <c r="AW8" s="170" t="e">
        <f t="shared" ref="AW8:AW9" si="33">IF(E8&gt;0,ROUNDUP(((AV8*E8)),0),ROUNDUP(((AV8*D8)),0))</f>
        <v>#DIV/0!</v>
      </c>
      <c r="AX8" s="86">
        <f>IF(A$1="COLA: Yes 2%",Personnel!AM8*1.02,Personnel!F8)</f>
        <v>0</v>
      </c>
      <c r="AY8" s="91"/>
      <c r="AZ8" s="89"/>
      <c r="BA8" s="92"/>
      <c r="BB8" s="90" t="e">
        <f t="shared" ref="BB8:BB9" si="34">IF(AY8&gt;0,ROUNDUP((((AX8/C8)*AY8)),0),ROUNDUP(((((AX8/C8)*AZ8)+((AX8/C8)*BA8))),0))</f>
        <v>#DIV/0!</v>
      </c>
      <c r="BC8" s="155" t="e">
        <f t="shared" ref="BC8:BC9" si="35">IF(E8&lt;&gt;0,ROUNDUP(((E8*BB8)),0),ROUNDUP(((D8*BB8)),0))</f>
        <v>#N/A</v>
      </c>
      <c r="BD8" s="104"/>
      <c r="BE8" s="103"/>
      <c r="BF8" s="105"/>
      <c r="BG8" s="108" t="e">
        <f t="shared" ref="BG8:BG9" si="36">IF(BD8&gt;0,ROUNDUP((((AX8/C8)*BD8)),0),ROUNDUP(((((AX8/C8)*BE8)+((AX8/C8)*BF8))),0))</f>
        <v>#DIV/0!</v>
      </c>
      <c r="BH8" s="156" t="e">
        <f t="shared" ref="BH8" si="37">IF(E8&gt;0,ROUNDUP(((BG8*E8)),0),ROUNDUP(((BG8*D8)),0))</f>
        <v>#DIV/0!</v>
      </c>
      <c r="BI8" s="199" t="e">
        <f t="shared" si="10"/>
        <v>#DIV/0!</v>
      </c>
      <c r="BJ8" s="200" t="e">
        <f t="shared" si="11"/>
        <v>#DIV/0!</v>
      </c>
    </row>
    <row r="9" spans="1:62" ht="15" x14ac:dyDescent="0.25">
      <c r="A9" s="470"/>
      <c r="B9" s="149"/>
      <c r="C9" s="150"/>
      <c r="D9" s="151" t="e" cm="1">
        <f t="array" ref="D9">_xlfn.IFS(A9="Faculty",'MSU Master Rates'!B$40,A9="Professional",'MSU Master Rates'!B$41,A9="Postdoc",'MSU Master Rates'!B$42,A9="Graduate Student full-time (&gt;6 credits)",'MSU Master Rates'!B$44,A9="Graduate Student part-time (&lt;6 credits)",'MSU Master Rates'!B$45,A9="Undergrad Student full-time (&gt;6 credits)",'MSU Master Rates'!B$46,A9="Undergrad Student part-time (&lt;6 credits)",'MSU Master Rates'!B$47,A9="Classified",'MSU Master Rates'!B$43)</f>
        <v>#N/A</v>
      </c>
      <c r="E9" s="174"/>
      <c r="F9" s="138">
        <v>0</v>
      </c>
      <c r="G9" s="91"/>
      <c r="H9" s="92"/>
      <c r="I9" s="92"/>
      <c r="J9" s="90" t="e">
        <f>IF(G9&gt;0,ROUNDUP((((F9/C9)*G9)),0),ROUNDUP(((((F9/C9)*H9)+((F9/C9)*I9))),0))</f>
        <v>#DIV/0!</v>
      </c>
      <c r="K9" s="155" t="e">
        <f>IF(E9&gt;0,ROUNDUP(((E9*J9)),0),ROUNDUP(((D9*J9)),0))</f>
        <v>#N/A</v>
      </c>
      <c r="L9" s="104"/>
      <c r="M9" s="105"/>
      <c r="N9" s="105"/>
      <c r="O9" s="108" t="e">
        <f t="shared" si="13"/>
        <v>#DIV/0!</v>
      </c>
      <c r="P9" s="156" t="e">
        <f t="shared" si="1"/>
        <v>#DIV/0!</v>
      </c>
      <c r="Q9" s="86">
        <f>IF(A$1="COLA: Yes 2%",Personnel!F9*1.02,Personnel!F9)</f>
        <v>0</v>
      </c>
      <c r="R9" s="91"/>
      <c r="S9" s="92"/>
      <c r="T9" s="92"/>
      <c r="U9" s="90" t="e">
        <f t="shared" si="22"/>
        <v>#DIV/0!</v>
      </c>
      <c r="V9" s="155" t="e">
        <f t="shared" si="23"/>
        <v>#N/A</v>
      </c>
      <c r="W9" s="104"/>
      <c r="X9" s="105"/>
      <c r="Y9" s="105"/>
      <c r="Z9" s="177" t="e">
        <f t="shared" si="24"/>
        <v>#DIV/0!</v>
      </c>
      <c r="AA9" s="156" t="e">
        <f t="shared" si="25"/>
        <v>#DIV/0!</v>
      </c>
      <c r="AB9" s="143">
        <f>IF(A$1="COLA: Yes 2%",Personnel!Q9*1.02,Personnel!F9)</f>
        <v>0</v>
      </c>
      <c r="AC9" s="91"/>
      <c r="AD9" s="92"/>
      <c r="AE9" s="92"/>
      <c r="AF9" s="90" t="e">
        <f t="shared" si="26"/>
        <v>#DIV/0!</v>
      </c>
      <c r="AG9" s="155" t="e">
        <f t="shared" si="27"/>
        <v>#N/A</v>
      </c>
      <c r="AH9" s="104"/>
      <c r="AI9" s="105"/>
      <c r="AJ9" s="105"/>
      <c r="AK9" s="108" t="e">
        <f t="shared" si="28"/>
        <v>#DIV/0!</v>
      </c>
      <c r="AL9" s="156" t="e">
        <f t="shared" si="29"/>
        <v>#DIV/0!</v>
      </c>
      <c r="AM9" s="86">
        <f>IF(A$1="COLA: Yes 2%",Personnel!AB9*1.02,Personnel!F9)</f>
        <v>0</v>
      </c>
      <c r="AN9" s="91"/>
      <c r="AO9" s="92"/>
      <c r="AP9" s="92"/>
      <c r="AQ9" s="90" t="e">
        <f t="shared" si="30"/>
        <v>#DIV/0!</v>
      </c>
      <c r="AR9" s="155" t="e">
        <f t="shared" si="31"/>
        <v>#N/A</v>
      </c>
      <c r="AS9" s="104"/>
      <c r="AT9" s="103"/>
      <c r="AU9" s="105"/>
      <c r="AV9" s="108" t="e">
        <f t="shared" si="32"/>
        <v>#DIV/0!</v>
      </c>
      <c r="AW9" s="170" t="e">
        <f t="shared" si="33"/>
        <v>#DIV/0!</v>
      </c>
      <c r="AX9" s="86">
        <f>IF(A$1="COLA: Yes 2%",Personnel!AM9*1.02,Personnel!F9)</f>
        <v>0</v>
      </c>
      <c r="AY9" s="91"/>
      <c r="AZ9" s="89"/>
      <c r="BA9" s="92"/>
      <c r="BB9" s="90" t="e">
        <f t="shared" si="34"/>
        <v>#DIV/0!</v>
      </c>
      <c r="BC9" s="155" t="e">
        <f t="shared" si="35"/>
        <v>#N/A</v>
      </c>
      <c r="BD9" s="104"/>
      <c r="BE9" s="103"/>
      <c r="BF9" s="105"/>
      <c r="BG9" s="108" t="e">
        <f t="shared" si="36"/>
        <v>#DIV/0!</v>
      </c>
      <c r="BH9" s="156" t="e">
        <f>IF(E9&gt;0,ROUNDUP(((BG9*E9)),0),ROUNDUP(((BG9*D9)),0))</f>
        <v>#DIV/0!</v>
      </c>
      <c r="BI9" s="199" t="e">
        <f t="shared" si="10"/>
        <v>#DIV/0!</v>
      </c>
      <c r="BJ9" s="200" t="e">
        <f t="shared" si="11"/>
        <v>#DIV/0!</v>
      </c>
    </row>
    <row r="10" spans="1:62" ht="15" x14ac:dyDescent="0.25">
      <c r="A10" s="470"/>
      <c r="B10" s="149"/>
      <c r="C10" s="150"/>
      <c r="D10" s="151" t="e" cm="1">
        <f t="array" ref="D10">_xlfn.IFS(A10="Faculty",'MSU Master Rates'!B$40,A10="Professional",'MSU Master Rates'!B$41,A10="Postdoc",'MSU Master Rates'!B$42,A10="Graduate Student full-time (&gt;6 credits)",'MSU Master Rates'!B$44,A10="Graduate Student part-time (&lt;6 credits)",'MSU Master Rates'!B$45,A10="Undergrad Student full-time (&gt;6 credits)",'MSU Master Rates'!B$46,A10="Undergrad Student part-time (&lt;6 credits)",'MSU Master Rates'!B$47,A10="Classified",'MSU Master Rates'!B$43)</f>
        <v>#N/A</v>
      </c>
      <c r="E10" s="174"/>
      <c r="F10" s="138">
        <v>0</v>
      </c>
      <c r="G10" s="91"/>
      <c r="H10" s="92"/>
      <c r="I10" s="92"/>
      <c r="J10" s="90" t="e">
        <f t="shared" si="12"/>
        <v>#DIV/0!</v>
      </c>
      <c r="K10" s="155" t="e">
        <f t="shared" si="0"/>
        <v>#N/A</v>
      </c>
      <c r="L10" s="104"/>
      <c r="M10" s="105"/>
      <c r="N10" s="105"/>
      <c r="O10" s="108" t="e">
        <f t="shared" si="13"/>
        <v>#DIV/0!</v>
      </c>
      <c r="P10" s="156" t="e">
        <f t="shared" si="1"/>
        <v>#DIV/0!</v>
      </c>
      <c r="Q10" s="86">
        <f>IF(A$1="COLA: Yes 2%",Personnel!F10*1.02,Personnel!F10)</f>
        <v>0</v>
      </c>
      <c r="R10" s="91"/>
      <c r="S10" s="92"/>
      <c r="T10" s="92"/>
      <c r="U10" s="90" t="e">
        <f t="shared" si="14"/>
        <v>#DIV/0!</v>
      </c>
      <c r="V10" s="155" t="e">
        <f t="shared" si="2"/>
        <v>#N/A</v>
      </c>
      <c r="W10" s="104"/>
      <c r="X10" s="105"/>
      <c r="Y10" s="105"/>
      <c r="Z10" s="177" t="e">
        <f t="shared" si="15"/>
        <v>#DIV/0!</v>
      </c>
      <c r="AA10" s="156" t="e">
        <f t="shared" si="3"/>
        <v>#DIV/0!</v>
      </c>
      <c r="AB10" s="143">
        <f>IF(A$1="COLA: Yes 2%",Personnel!Q10*1.02,Personnel!F10)</f>
        <v>0</v>
      </c>
      <c r="AC10" s="91"/>
      <c r="AD10" s="92"/>
      <c r="AE10" s="92"/>
      <c r="AF10" s="90" t="e">
        <f t="shared" si="16"/>
        <v>#DIV/0!</v>
      </c>
      <c r="AG10" s="155" t="e">
        <f t="shared" si="4"/>
        <v>#N/A</v>
      </c>
      <c r="AH10" s="104"/>
      <c r="AI10" s="105"/>
      <c r="AJ10" s="105"/>
      <c r="AK10" s="108" t="e">
        <f t="shared" si="17"/>
        <v>#DIV/0!</v>
      </c>
      <c r="AL10" s="156" t="e">
        <f t="shared" si="5"/>
        <v>#DIV/0!</v>
      </c>
      <c r="AM10" s="86">
        <f>IF(A$1="COLA: Yes 2%",Personnel!AB10*1.02,Personnel!F10)</f>
        <v>0</v>
      </c>
      <c r="AN10" s="91"/>
      <c r="AO10" s="92"/>
      <c r="AP10" s="92"/>
      <c r="AQ10" s="90" t="e">
        <f t="shared" si="18"/>
        <v>#DIV/0!</v>
      </c>
      <c r="AR10" s="155" t="e">
        <f t="shared" si="6"/>
        <v>#N/A</v>
      </c>
      <c r="AS10" s="104"/>
      <c r="AT10" s="103"/>
      <c r="AU10" s="105"/>
      <c r="AV10" s="108" t="e">
        <f t="shared" si="19"/>
        <v>#DIV/0!</v>
      </c>
      <c r="AW10" s="170" t="e">
        <f t="shared" si="7"/>
        <v>#DIV/0!</v>
      </c>
      <c r="AX10" s="86">
        <f>IF(A$1="COLA: Yes 2%",Personnel!AM10*1.02,Personnel!F10)</f>
        <v>0</v>
      </c>
      <c r="AY10" s="91"/>
      <c r="AZ10" s="89"/>
      <c r="BA10" s="92"/>
      <c r="BB10" s="90" t="e">
        <f t="shared" si="20"/>
        <v>#DIV/0!</v>
      </c>
      <c r="BC10" s="155" t="e">
        <f t="shared" si="8"/>
        <v>#N/A</v>
      </c>
      <c r="BD10" s="104"/>
      <c r="BE10" s="103"/>
      <c r="BF10" s="105"/>
      <c r="BG10" s="108" t="e">
        <f t="shared" si="21"/>
        <v>#DIV/0!</v>
      </c>
      <c r="BH10" s="156" t="e">
        <f t="shared" si="9"/>
        <v>#DIV/0!</v>
      </c>
      <c r="BI10" s="199" t="e">
        <f t="shared" si="10"/>
        <v>#DIV/0!</v>
      </c>
      <c r="BJ10" s="200" t="e">
        <f t="shared" si="11"/>
        <v>#DIV/0!</v>
      </c>
    </row>
    <row r="11" spans="1:62" ht="15" x14ac:dyDescent="0.25">
      <c r="A11" s="470"/>
      <c r="B11" s="149"/>
      <c r="C11" s="150"/>
      <c r="D11" s="151" t="e" cm="1">
        <f t="array" ref="D11">_xlfn.IFS(A11="Faculty",'MSU Master Rates'!B$40,A11="Professional",'MSU Master Rates'!B$41,A11="Postdoc",'MSU Master Rates'!B$42,A11="Graduate Student full-time (&gt;6 credits)",'MSU Master Rates'!B$44,A11="Graduate Student part-time (&lt;6 credits)",'MSU Master Rates'!B$45,A11="Undergrad Student full-time (&gt;6 credits)",'MSU Master Rates'!B$46,A11="Undergrad Student part-time (&lt;6 credits)",'MSU Master Rates'!B$47,A11="Classified",'MSU Master Rates'!B$43)</f>
        <v>#N/A</v>
      </c>
      <c r="E11" s="174"/>
      <c r="F11" s="138">
        <v>0</v>
      </c>
      <c r="G11" s="91"/>
      <c r="H11" s="92"/>
      <c r="I11" s="92"/>
      <c r="J11" s="90" t="e">
        <f t="shared" si="12"/>
        <v>#DIV/0!</v>
      </c>
      <c r="K11" s="155" t="e">
        <f t="shared" si="0"/>
        <v>#N/A</v>
      </c>
      <c r="L11" s="104"/>
      <c r="M11" s="105"/>
      <c r="N11" s="105"/>
      <c r="O11" s="108" t="e">
        <f t="shared" si="13"/>
        <v>#DIV/0!</v>
      </c>
      <c r="P11" s="156" t="e">
        <f t="shared" si="1"/>
        <v>#DIV/0!</v>
      </c>
      <c r="Q11" s="86">
        <f>IF(A$1="COLA: Yes 2%",Personnel!F11*1.02,Personnel!F11)</f>
        <v>0</v>
      </c>
      <c r="R11" s="91"/>
      <c r="S11" s="92"/>
      <c r="T11" s="92"/>
      <c r="U11" s="90" t="e">
        <f t="shared" si="14"/>
        <v>#DIV/0!</v>
      </c>
      <c r="V11" s="155" t="e">
        <f t="shared" si="2"/>
        <v>#N/A</v>
      </c>
      <c r="W11" s="104"/>
      <c r="X11" s="105"/>
      <c r="Y11" s="105"/>
      <c r="Z11" s="177" t="e">
        <f t="shared" si="15"/>
        <v>#DIV/0!</v>
      </c>
      <c r="AA11" s="156" t="e">
        <f t="shared" si="3"/>
        <v>#DIV/0!</v>
      </c>
      <c r="AB11" s="143">
        <f>IF(A$1="COLA: Yes 2%",Personnel!Q11*1.02,Personnel!F11)</f>
        <v>0</v>
      </c>
      <c r="AC11" s="91"/>
      <c r="AD11" s="92"/>
      <c r="AE11" s="92"/>
      <c r="AF11" s="90" t="e">
        <f t="shared" si="16"/>
        <v>#DIV/0!</v>
      </c>
      <c r="AG11" s="155" t="e">
        <f t="shared" si="4"/>
        <v>#N/A</v>
      </c>
      <c r="AH11" s="104"/>
      <c r="AI11" s="105"/>
      <c r="AJ11" s="105"/>
      <c r="AK11" s="108" t="e">
        <f t="shared" si="17"/>
        <v>#DIV/0!</v>
      </c>
      <c r="AL11" s="156" t="e">
        <f t="shared" si="5"/>
        <v>#DIV/0!</v>
      </c>
      <c r="AM11" s="86">
        <f>IF(A$1="COLA: Yes 2%",Personnel!AB11*1.02,Personnel!F11)</f>
        <v>0</v>
      </c>
      <c r="AN11" s="91"/>
      <c r="AO11" s="92"/>
      <c r="AP11" s="92"/>
      <c r="AQ11" s="90" t="e">
        <f t="shared" si="18"/>
        <v>#DIV/0!</v>
      </c>
      <c r="AR11" s="155" t="e">
        <f t="shared" si="6"/>
        <v>#N/A</v>
      </c>
      <c r="AS11" s="104"/>
      <c r="AT11" s="103"/>
      <c r="AU11" s="105"/>
      <c r="AV11" s="108" t="e">
        <f t="shared" si="19"/>
        <v>#DIV/0!</v>
      </c>
      <c r="AW11" s="170" t="e">
        <f t="shared" si="7"/>
        <v>#DIV/0!</v>
      </c>
      <c r="AX11" s="86">
        <f>IF(A$1="COLA: Yes 2%",Personnel!AM11*1.02,Personnel!F11)</f>
        <v>0</v>
      </c>
      <c r="AY11" s="91"/>
      <c r="AZ11" s="89"/>
      <c r="BA11" s="92"/>
      <c r="BB11" s="90" t="e">
        <f t="shared" si="20"/>
        <v>#DIV/0!</v>
      </c>
      <c r="BC11" s="155" t="e">
        <f t="shared" si="8"/>
        <v>#N/A</v>
      </c>
      <c r="BD11" s="104"/>
      <c r="BE11" s="103"/>
      <c r="BF11" s="105"/>
      <c r="BG11" s="108" t="e">
        <f t="shared" si="21"/>
        <v>#DIV/0!</v>
      </c>
      <c r="BH11" s="156" t="e">
        <f t="shared" si="9"/>
        <v>#DIV/0!</v>
      </c>
      <c r="BI11" s="199" t="e">
        <f t="shared" si="10"/>
        <v>#DIV/0!</v>
      </c>
      <c r="BJ11" s="200" t="e">
        <f t="shared" si="11"/>
        <v>#DIV/0!</v>
      </c>
    </row>
    <row r="12" spans="1:62" ht="15" x14ac:dyDescent="0.25">
      <c r="A12" s="470"/>
      <c r="B12" s="149"/>
      <c r="C12" s="150"/>
      <c r="D12" s="151" t="e" cm="1">
        <f t="array" ref="D12">_xlfn.IFS(A12="Faculty",'MSU Master Rates'!B$40,A12="Professional",'MSU Master Rates'!B$41,A12="Postdoc",'MSU Master Rates'!B$42,A12="Graduate Student full-time (&gt;6 credits)",'MSU Master Rates'!B$44,A12="Graduate Student part-time (&lt;6 credits)",'MSU Master Rates'!B$45,A12="Undergrad Student full-time (&gt;6 credits)",'MSU Master Rates'!B$46,A12="Undergrad Student part-time (&lt;6 credits)",'MSU Master Rates'!B$47,A12="Classified",'MSU Master Rates'!B$43)</f>
        <v>#N/A</v>
      </c>
      <c r="E12" s="174"/>
      <c r="F12" s="138">
        <v>0</v>
      </c>
      <c r="G12" s="91"/>
      <c r="H12" s="92"/>
      <c r="I12" s="92"/>
      <c r="J12" s="90" t="e">
        <f t="shared" si="12"/>
        <v>#DIV/0!</v>
      </c>
      <c r="K12" s="155" t="e">
        <f t="shared" ref="K12" si="38">IF(E12&gt;0,ROUNDUP(((E12*J12)),0),ROUNDUP(((D12*J12)),0))</f>
        <v>#N/A</v>
      </c>
      <c r="L12" s="104"/>
      <c r="M12" s="105"/>
      <c r="N12" s="105"/>
      <c r="O12" s="108" t="e">
        <f t="shared" si="13"/>
        <v>#DIV/0!</v>
      </c>
      <c r="P12" s="156" t="e">
        <f t="shared" ref="P12" si="39">IF(E12&gt;0,ROUNDUP(((O12*E12)),0),ROUNDUP(((O12*D12)),0))</f>
        <v>#DIV/0!</v>
      </c>
      <c r="Q12" s="86">
        <f>IF(A$1="COLA: Yes 2%",Personnel!F12*1.02,Personnel!F12)</f>
        <v>0</v>
      </c>
      <c r="R12" s="91"/>
      <c r="S12" s="92"/>
      <c r="T12" s="92"/>
      <c r="U12" s="90" t="e">
        <f t="shared" si="14"/>
        <v>#DIV/0!</v>
      </c>
      <c r="V12" s="155" t="e">
        <f t="shared" ref="V12" si="40">IF(E12&gt;0,ROUNDUP(((E12*U12)),0),ROUNDUP(((D12*U12)),0))</f>
        <v>#N/A</v>
      </c>
      <c r="W12" s="104"/>
      <c r="X12" s="105"/>
      <c r="Y12" s="105"/>
      <c r="Z12" s="177" t="e">
        <f t="shared" si="15"/>
        <v>#DIV/0!</v>
      </c>
      <c r="AA12" s="156" t="e">
        <f t="shared" ref="AA12" si="41">IF(E12&gt;0,ROUNDUP(((Z12*E12)),0),ROUNDUP(((Z12*D12)),0))</f>
        <v>#DIV/0!</v>
      </c>
      <c r="AB12" s="143">
        <f>IF(A$1="COLA: Yes 2%",Personnel!Q12*1.02,Personnel!F12)</f>
        <v>0</v>
      </c>
      <c r="AC12" s="91"/>
      <c r="AD12" s="92"/>
      <c r="AE12" s="92"/>
      <c r="AF12" s="90" t="e">
        <f t="shared" si="16"/>
        <v>#DIV/0!</v>
      </c>
      <c r="AG12" s="155" t="e">
        <f t="shared" ref="AG12" si="42">IF(E12&gt;0,ROUNDUP(((E12*AF12)),0),ROUNDUP(((D12*AF12)),0))</f>
        <v>#N/A</v>
      </c>
      <c r="AH12" s="104"/>
      <c r="AI12" s="105"/>
      <c r="AJ12" s="105"/>
      <c r="AK12" s="108" t="e">
        <f t="shared" si="17"/>
        <v>#DIV/0!</v>
      </c>
      <c r="AL12" s="156" t="e">
        <f t="shared" ref="AL12" si="43">IF(E12&gt;0,ROUNDUP(((AK12*E12)),0),ROUNDUP(((AK12*D12)),0))</f>
        <v>#DIV/0!</v>
      </c>
      <c r="AM12" s="86">
        <f>IF(A$1="COLA: Yes 2%",Personnel!AB12*1.02,Personnel!F12)</f>
        <v>0</v>
      </c>
      <c r="AN12" s="91"/>
      <c r="AO12" s="92"/>
      <c r="AP12" s="92"/>
      <c r="AQ12" s="90" t="e">
        <f t="shared" si="18"/>
        <v>#DIV/0!</v>
      </c>
      <c r="AR12" s="155" t="e">
        <f t="shared" ref="AR12" si="44">IF(E12&gt;0,ROUNDUP(((E12*AQ12)),0),ROUNDUP(((D12*AQ12)),0))</f>
        <v>#N/A</v>
      </c>
      <c r="AS12" s="104"/>
      <c r="AT12" s="103"/>
      <c r="AU12" s="105"/>
      <c r="AV12" s="108" t="e">
        <f t="shared" si="19"/>
        <v>#DIV/0!</v>
      </c>
      <c r="AW12" s="170" t="e">
        <f t="shared" ref="AW12" si="45">IF(E12&gt;0,ROUNDUP(((AV12*E12)),0),ROUNDUP(((AV12*D12)),0))</f>
        <v>#DIV/0!</v>
      </c>
      <c r="AX12" s="86">
        <f>IF(A$1="COLA: Yes 2%",Personnel!AM12*1.02,Personnel!F12)</f>
        <v>0</v>
      </c>
      <c r="AY12" s="91"/>
      <c r="AZ12" s="89"/>
      <c r="BA12" s="92"/>
      <c r="BB12" s="90" t="e">
        <f t="shared" si="20"/>
        <v>#DIV/0!</v>
      </c>
      <c r="BC12" s="155" t="e">
        <f t="shared" ref="BC12" si="46">IF(E12&lt;&gt;0,ROUNDUP(((E12*BB12)),0),ROUNDUP(((D12*BB12)),0))</f>
        <v>#N/A</v>
      </c>
      <c r="BD12" s="104"/>
      <c r="BE12" s="103"/>
      <c r="BF12" s="105"/>
      <c r="BG12" s="108" t="e">
        <f t="shared" si="21"/>
        <v>#DIV/0!</v>
      </c>
      <c r="BH12" s="156" t="e">
        <f t="shared" ref="BH12" si="47">IF(E12&gt;0,ROUNDUP(((BG12*E12)),0),ROUNDUP(((BG12*D12)),0))</f>
        <v>#DIV/0!</v>
      </c>
      <c r="BI12" s="199" t="e">
        <f t="shared" si="10"/>
        <v>#DIV/0!</v>
      </c>
      <c r="BJ12" s="200" t="e">
        <f t="shared" si="11"/>
        <v>#DIV/0!</v>
      </c>
    </row>
    <row r="13" spans="1:62" ht="15" x14ac:dyDescent="0.25">
      <c r="A13" s="470"/>
      <c r="B13" s="149"/>
      <c r="C13" s="150"/>
      <c r="D13" s="151" t="e" cm="1">
        <f t="array" ref="D13">_xlfn.IFS(A13="Faculty",'MSU Master Rates'!B$40,A13="Professional",'MSU Master Rates'!B$41,A13="Postdoc",'MSU Master Rates'!B$42,A13="Graduate Student full-time (&gt;6 credits)",'MSU Master Rates'!B$44,A13="Graduate Student part-time (&lt;6 credits)",'MSU Master Rates'!B$45,A13="Undergrad Student full-time (&gt;6 credits)",'MSU Master Rates'!B$46,A13="Undergrad Student part-time (&lt;6 credits)",'MSU Master Rates'!B$47,A13="Classified",'MSU Master Rates'!B$43)</f>
        <v>#N/A</v>
      </c>
      <c r="E13" s="174"/>
      <c r="F13" s="138">
        <v>0</v>
      </c>
      <c r="G13" s="91"/>
      <c r="H13" s="92"/>
      <c r="I13" s="92"/>
      <c r="J13" s="90" t="e">
        <f t="shared" si="12"/>
        <v>#DIV/0!</v>
      </c>
      <c r="K13" s="155" t="e">
        <f t="shared" si="0"/>
        <v>#N/A</v>
      </c>
      <c r="L13" s="104"/>
      <c r="M13" s="105"/>
      <c r="N13" s="105"/>
      <c r="O13" s="108" t="e">
        <f t="shared" si="13"/>
        <v>#DIV/0!</v>
      </c>
      <c r="P13" s="156" t="e">
        <f t="shared" si="1"/>
        <v>#DIV/0!</v>
      </c>
      <c r="Q13" s="86">
        <f>IF(A$1="COLA: Yes 2%",Personnel!F13*1.02,Personnel!F13)</f>
        <v>0</v>
      </c>
      <c r="R13" s="91"/>
      <c r="S13" s="92"/>
      <c r="T13" s="92"/>
      <c r="U13" s="90" t="e">
        <f t="shared" si="14"/>
        <v>#DIV/0!</v>
      </c>
      <c r="V13" s="155" t="e">
        <f t="shared" si="2"/>
        <v>#N/A</v>
      </c>
      <c r="W13" s="104"/>
      <c r="X13" s="105"/>
      <c r="Y13" s="105"/>
      <c r="Z13" s="177" t="e">
        <f t="shared" si="15"/>
        <v>#DIV/0!</v>
      </c>
      <c r="AA13" s="156" t="e">
        <f t="shared" si="3"/>
        <v>#DIV/0!</v>
      </c>
      <c r="AB13" s="143">
        <f>IF(A$1="COLA: Yes 2%",Personnel!Q13*1.02,Personnel!F13)</f>
        <v>0</v>
      </c>
      <c r="AC13" s="91"/>
      <c r="AD13" s="92"/>
      <c r="AE13" s="92"/>
      <c r="AF13" s="90" t="e">
        <f t="shared" si="16"/>
        <v>#DIV/0!</v>
      </c>
      <c r="AG13" s="155" t="e">
        <f t="shared" si="4"/>
        <v>#N/A</v>
      </c>
      <c r="AH13" s="104"/>
      <c r="AI13" s="105"/>
      <c r="AJ13" s="105"/>
      <c r="AK13" s="108" t="e">
        <f t="shared" si="17"/>
        <v>#DIV/0!</v>
      </c>
      <c r="AL13" s="156" t="e">
        <f t="shared" si="5"/>
        <v>#DIV/0!</v>
      </c>
      <c r="AM13" s="86">
        <f>IF(A$1="COLA: Yes 2%",Personnel!AB13*1.02,Personnel!F13)</f>
        <v>0</v>
      </c>
      <c r="AN13" s="91"/>
      <c r="AO13" s="92"/>
      <c r="AP13" s="92"/>
      <c r="AQ13" s="90" t="e">
        <f t="shared" si="18"/>
        <v>#DIV/0!</v>
      </c>
      <c r="AR13" s="155" t="e">
        <f t="shared" si="6"/>
        <v>#N/A</v>
      </c>
      <c r="AS13" s="104"/>
      <c r="AT13" s="103"/>
      <c r="AU13" s="105"/>
      <c r="AV13" s="108" t="e">
        <f t="shared" si="19"/>
        <v>#DIV/0!</v>
      </c>
      <c r="AW13" s="170" t="e">
        <f t="shared" si="7"/>
        <v>#DIV/0!</v>
      </c>
      <c r="AX13" s="86">
        <f>IF(A$1="COLA: Yes 2%",Personnel!AM13*1.02,Personnel!F13)</f>
        <v>0</v>
      </c>
      <c r="AY13" s="91"/>
      <c r="AZ13" s="89"/>
      <c r="BA13" s="92"/>
      <c r="BB13" s="90" t="e">
        <f t="shared" si="20"/>
        <v>#DIV/0!</v>
      </c>
      <c r="BC13" s="155" t="e">
        <f t="shared" si="8"/>
        <v>#N/A</v>
      </c>
      <c r="BD13" s="104"/>
      <c r="BE13" s="103"/>
      <c r="BF13" s="105"/>
      <c r="BG13" s="108" t="e">
        <f t="shared" si="21"/>
        <v>#DIV/0!</v>
      </c>
      <c r="BH13" s="156" t="e">
        <f t="shared" si="9"/>
        <v>#DIV/0!</v>
      </c>
      <c r="BI13" s="199" t="e">
        <f t="shared" si="10"/>
        <v>#DIV/0!</v>
      </c>
      <c r="BJ13" s="200" t="e">
        <f t="shared" si="11"/>
        <v>#DIV/0!</v>
      </c>
    </row>
    <row r="14" spans="1:62" ht="15" x14ac:dyDescent="0.25">
      <c r="A14" s="471"/>
      <c r="B14" s="149"/>
      <c r="C14" s="150"/>
      <c r="D14" s="151" t="e" cm="1">
        <f t="array" ref="D14">_xlfn.IFS(A14="Faculty",'MSU Master Rates'!B$40,A14="Professional",'MSU Master Rates'!B$41,A14="Postdoc",'MSU Master Rates'!B$42,A14="Graduate Student full-time (&gt;6 credits)",'MSU Master Rates'!B$44,A14="Graduate Student part-time (&lt;6 credits)",'MSU Master Rates'!B$45,A14="Undergrad Student full-time (&gt;6 credits)",'MSU Master Rates'!B$46,A14="Undergrad Student part-time (&lt;6 credits)",'MSU Master Rates'!B$47,A14="Classified",'MSU Master Rates'!B$43)</f>
        <v>#N/A</v>
      </c>
      <c r="E14" s="174"/>
      <c r="F14" s="138">
        <v>0</v>
      </c>
      <c r="G14" s="91"/>
      <c r="H14" s="92"/>
      <c r="I14" s="92"/>
      <c r="J14" s="90" t="e">
        <f t="shared" si="12"/>
        <v>#DIV/0!</v>
      </c>
      <c r="K14" s="155" t="e">
        <f t="shared" si="0"/>
        <v>#N/A</v>
      </c>
      <c r="L14" s="104"/>
      <c r="M14" s="105"/>
      <c r="N14" s="105"/>
      <c r="O14" s="108" t="e">
        <f t="shared" si="13"/>
        <v>#DIV/0!</v>
      </c>
      <c r="P14" s="156" t="e">
        <f t="shared" si="1"/>
        <v>#DIV/0!</v>
      </c>
      <c r="Q14" s="86">
        <f>IF(A$1="COLA: Yes 2%",Personnel!F14*1.02,Personnel!F14)</f>
        <v>0</v>
      </c>
      <c r="R14" s="91"/>
      <c r="S14" s="92"/>
      <c r="T14" s="92"/>
      <c r="U14" s="90" t="e">
        <f t="shared" si="14"/>
        <v>#DIV/0!</v>
      </c>
      <c r="V14" s="155" t="e">
        <f t="shared" si="2"/>
        <v>#N/A</v>
      </c>
      <c r="W14" s="104"/>
      <c r="X14" s="105"/>
      <c r="Y14" s="105"/>
      <c r="Z14" s="177" t="e">
        <f t="shared" si="15"/>
        <v>#DIV/0!</v>
      </c>
      <c r="AA14" s="156" t="e">
        <f t="shared" si="3"/>
        <v>#DIV/0!</v>
      </c>
      <c r="AB14" s="143">
        <f>IF(A$1="COLA: Yes 2%",Personnel!Q14*1.02,Personnel!F14)</f>
        <v>0</v>
      </c>
      <c r="AC14" s="91"/>
      <c r="AD14" s="92"/>
      <c r="AE14" s="92"/>
      <c r="AF14" s="90" t="e">
        <f t="shared" si="16"/>
        <v>#DIV/0!</v>
      </c>
      <c r="AG14" s="155" t="e">
        <f t="shared" si="4"/>
        <v>#N/A</v>
      </c>
      <c r="AH14" s="104"/>
      <c r="AI14" s="105"/>
      <c r="AJ14" s="105"/>
      <c r="AK14" s="108" t="e">
        <f t="shared" si="17"/>
        <v>#DIV/0!</v>
      </c>
      <c r="AL14" s="156" t="e">
        <f t="shared" si="5"/>
        <v>#DIV/0!</v>
      </c>
      <c r="AM14" s="86">
        <f>IF(A$1="COLA: Yes 2%",Personnel!AB14*1.02,Personnel!F14)</f>
        <v>0</v>
      </c>
      <c r="AN14" s="91"/>
      <c r="AO14" s="92"/>
      <c r="AP14" s="92"/>
      <c r="AQ14" s="90" t="e">
        <f t="shared" si="18"/>
        <v>#DIV/0!</v>
      </c>
      <c r="AR14" s="155" t="e">
        <f t="shared" si="6"/>
        <v>#N/A</v>
      </c>
      <c r="AS14" s="104"/>
      <c r="AT14" s="103"/>
      <c r="AU14" s="105"/>
      <c r="AV14" s="108" t="e">
        <f t="shared" si="19"/>
        <v>#DIV/0!</v>
      </c>
      <c r="AW14" s="170" t="e">
        <f t="shared" si="7"/>
        <v>#DIV/0!</v>
      </c>
      <c r="AX14" s="86">
        <f>IF(A$1="COLA: Yes 2%",Personnel!AM14*1.02,Personnel!F14)</f>
        <v>0</v>
      </c>
      <c r="AY14" s="91"/>
      <c r="AZ14" s="89"/>
      <c r="BA14" s="92"/>
      <c r="BB14" s="90" t="e">
        <f t="shared" si="20"/>
        <v>#DIV/0!</v>
      </c>
      <c r="BC14" s="155" t="e">
        <f t="shared" si="8"/>
        <v>#N/A</v>
      </c>
      <c r="BD14" s="104"/>
      <c r="BE14" s="103"/>
      <c r="BF14" s="105"/>
      <c r="BG14" s="108" t="e">
        <f t="shared" si="21"/>
        <v>#DIV/0!</v>
      </c>
      <c r="BH14" s="156" t="e">
        <f t="shared" si="9"/>
        <v>#DIV/0!</v>
      </c>
      <c r="BI14" s="199" t="e">
        <f t="shared" si="10"/>
        <v>#DIV/0!</v>
      </c>
      <c r="BJ14" s="200" t="e">
        <f t="shared" si="11"/>
        <v>#DIV/0!</v>
      </c>
    </row>
    <row r="15" spans="1:62" ht="15" x14ac:dyDescent="0.25">
      <c r="A15" s="470"/>
      <c r="B15" s="149"/>
      <c r="C15" s="150"/>
      <c r="D15" s="151" t="e" cm="1">
        <f t="array" ref="D15">_xlfn.IFS(A15="Faculty",'MSU Master Rates'!B$40,A15="Professional",'MSU Master Rates'!B$41,A15="Postdoc",'MSU Master Rates'!B$42,A15="Graduate Student full-time (&gt;6 credits)",'MSU Master Rates'!B$44,A15="Graduate Student part-time (&lt;6 credits)",'MSU Master Rates'!B$45,A15="Undergrad Student full-time (&gt;6 credits)",'MSU Master Rates'!B$46,A15="Undergrad Student part-time (&lt;6 credits)",'MSU Master Rates'!B$47,A15="Classified",'MSU Master Rates'!B$43)</f>
        <v>#N/A</v>
      </c>
      <c r="E15" s="174"/>
      <c r="F15" s="138">
        <v>0</v>
      </c>
      <c r="G15" s="91"/>
      <c r="H15" s="92"/>
      <c r="I15" s="92"/>
      <c r="J15" s="90" t="e">
        <f t="shared" si="12"/>
        <v>#DIV/0!</v>
      </c>
      <c r="K15" s="155" t="e">
        <f t="shared" si="0"/>
        <v>#N/A</v>
      </c>
      <c r="L15" s="104"/>
      <c r="M15" s="105"/>
      <c r="N15" s="105"/>
      <c r="O15" s="108" t="e">
        <f t="shared" si="13"/>
        <v>#DIV/0!</v>
      </c>
      <c r="P15" s="156" t="e">
        <f t="shared" si="1"/>
        <v>#DIV/0!</v>
      </c>
      <c r="Q15" s="86">
        <f>IF(A$1="COLA: Yes 2%",Personnel!F15*1.02,Personnel!F15)</f>
        <v>0</v>
      </c>
      <c r="R15" s="91"/>
      <c r="S15" s="92"/>
      <c r="T15" s="92"/>
      <c r="U15" s="90" t="e">
        <f t="shared" si="14"/>
        <v>#DIV/0!</v>
      </c>
      <c r="V15" s="155" t="e">
        <f t="shared" si="2"/>
        <v>#N/A</v>
      </c>
      <c r="W15" s="104"/>
      <c r="X15" s="105"/>
      <c r="Y15" s="105"/>
      <c r="Z15" s="177" t="e">
        <f t="shared" si="15"/>
        <v>#DIV/0!</v>
      </c>
      <c r="AA15" s="156" t="e">
        <f t="shared" si="3"/>
        <v>#DIV/0!</v>
      </c>
      <c r="AB15" s="143">
        <f>IF(A$1="COLA: Yes 2%",Personnel!Q15*1.02,Personnel!F15)</f>
        <v>0</v>
      </c>
      <c r="AC15" s="91"/>
      <c r="AD15" s="92"/>
      <c r="AE15" s="92"/>
      <c r="AF15" s="90" t="e">
        <f t="shared" si="16"/>
        <v>#DIV/0!</v>
      </c>
      <c r="AG15" s="155" t="e">
        <f t="shared" si="4"/>
        <v>#N/A</v>
      </c>
      <c r="AH15" s="104"/>
      <c r="AI15" s="105"/>
      <c r="AJ15" s="105"/>
      <c r="AK15" s="108" t="e">
        <f t="shared" si="17"/>
        <v>#DIV/0!</v>
      </c>
      <c r="AL15" s="156" t="e">
        <f t="shared" si="5"/>
        <v>#DIV/0!</v>
      </c>
      <c r="AM15" s="86">
        <f>IF(A$1="COLA: Yes 2%",Personnel!AB15*1.02,Personnel!F15)</f>
        <v>0</v>
      </c>
      <c r="AN15" s="91"/>
      <c r="AO15" s="92"/>
      <c r="AP15" s="92"/>
      <c r="AQ15" s="90" t="e">
        <f t="shared" si="18"/>
        <v>#DIV/0!</v>
      </c>
      <c r="AR15" s="155" t="e">
        <f t="shared" si="6"/>
        <v>#N/A</v>
      </c>
      <c r="AS15" s="104"/>
      <c r="AT15" s="103"/>
      <c r="AU15" s="105"/>
      <c r="AV15" s="108" t="e">
        <f t="shared" si="19"/>
        <v>#DIV/0!</v>
      </c>
      <c r="AW15" s="170" t="e">
        <f t="shared" si="7"/>
        <v>#DIV/0!</v>
      </c>
      <c r="AX15" s="86">
        <f>IF(A$1="COLA: Yes 2%",Personnel!AM15*1.02,Personnel!F15)</f>
        <v>0</v>
      </c>
      <c r="AY15" s="91"/>
      <c r="AZ15" s="89"/>
      <c r="BA15" s="92"/>
      <c r="BB15" s="90" t="e">
        <f t="shared" si="20"/>
        <v>#DIV/0!</v>
      </c>
      <c r="BC15" s="155" t="e">
        <f t="shared" si="8"/>
        <v>#N/A</v>
      </c>
      <c r="BD15" s="104"/>
      <c r="BE15" s="103"/>
      <c r="BF15" s="105"/>
      <c r="BG15" s="108" t="e">
        <f t="shared" si="21"/>
        <v>#DIV/0!</v>
      </c>
      <c r="BH15" s="156" t="e">
        <f t="shared" si="9"/>
        <v>#DIV/0!</v>
      </c>
      <c r="BI15" s="199" t="e">
        <f t="shared" si="10"/>
        <v>#DIV/0!</v>
      </c>
      <c r="BJ15" s="200" t="e">
        <f t="shared" si="11"/>
        <v>#DIV/0!</v>
      </c>
    </row>
    <row r="16" spans="1:62" ht="15" x14ac:dyDescent="0.25">
      <c r="A16" s="470"/>
      <c r="B16" s="149"/>
      <c r="C16" s="150"/>
      <c r="D16" s="151" t="e" cm="1">
        <f t="array" ref="D16">_xlfn.IFS(A16="Faculty",'MSU Master Rates'!B$40,A16="Professional",'MSU Master Rates'!B$41,A16="Postdoc",'MSU Master Rates'!B$42,A16="Graduate Student full-time (&gt;6 credits)",'MSU Master Rates'!B$44,A16="Graduate Student part-time (&lt;6 credits)",'MSU Master Rates'!B$45,A16="Undergrad Student full-time (&gt;6 credits)",'MSU Master Rates'!B$46,A16="Undergrad Student part-time (&lt;6 credits)",'MSU Master Rates'!B$47,A16="Classified",'MSU Master Rates'!B$43)</f>
        <v>#N/A</v>
      </c>
      <c r="E16" s="174"/>
      <c r="F16" s="138">
        <v>0</v>
      </c>
      <c r="G16" s="91"/>
      <c r="H16" s="92"/>
      <c r="I16" s="92"/>
      <c r="J16" s="90" t="e">
        <f t="shared" si="12"/>
        <v>#DIV/0!</v>
      </c>
      <c r="K16" s="155" t="e">
        <f t="shared" si="0"/>
        <v>#N/A</v>
      </c>
      <c r="L16" s="104"/>
      <c r="M16" s="105"/>
      <c r="N16" s="105"/>
      <c r="O16" s="108" t="e">
        <f t="shared" si="13"/>
        <v>#DIV/0!</v>
      </c>
      <c r="P16" s="156" t="e">
        <f t="shared" si="1"/>
        <v>#DIV/0!</v>
      </c>
      <c r="Q16" s="86">
        <f>IF(A$1="COLA: Yes 2%",Personnel!F16*1.02,Personnel!F16)</f>
        <v>0</v>
      </c>
      <c r="R16" s="91"/>
      <c r="S16" s="92"/>
      <c r="T16" s="92"/>
      <c r="U16" s="90" t="e">
        <f t="shared" si="14"/>
        <v>#DIV/0!</v>
      </c>
      <c r="V16" s="155" t="e">
        <f t="shared" si="2"/>
        <v>#N/A</v>
      </c>
      <c r="W16" s="104"/>
      <c r="X16" s="105"/>
      <c r="Y16" s="105"/>
      <c r="Z16" s="177" t="e">
        <f t="shared" si="15"/>
        <v>#DIV/0!</v>
      </c>
      <c r="AA16" s="156" t="e">
        <f t="shared" si="3"/>
        <v>#DIV/0!</v>
      </c>
      <c r="AB16" s="143">
        <f>IF(A$1="COLA: Yes 2%",Personnel!Q16*1.02,Personnel!F16)</f>
        <v>0</v>
      </c>
      <c r="AC16" s="91"/>
      <c r="AD16" s="92"/>
      <c r="AE16" s="92"/>
      <c r="AF16" s="90" t="e">
        <f t="shared" si="16"/>
        <v>#DIV/0!</v>
      </c>
      <c r="AG16" s="155" t="e">
        <f t="shared" si="4"/>
        <v>#N/A</v>
      </c>
      <c r="AH16" s="104"/>
      <c r="AI16" s="105"/>
      <c r="AJ16" s="105"/>
      <c r="AK16" s="108" t="e">
        <f t="shared" si="17"/>
        <v>#DIV/0!</v>
      </c>
      <c r="AL16" s="156" t="e">
        <f t="shared" si="5"/>
        <v>#DIV/0!</v>
      </c>
      <c r="AM16" s="86">
        <f>IF(A$1="COLA: Yes 2%",Personnel!AB16*1.02,Personnel!F16)</f>
        <v>0</v>
      </c>
      <c r="AN16" s="91"/>
      <c r="AO16" s="92"/>
      <c r="AP16" s="92"/>
      <c r="AQ16" s="90" t="e">
        <f t="shared" si="18"/>
        <v>#DIV/0!</v>
      </c>
      <c r="AR16" s="155" t="e">
        <f t="shared" si="6"/>
        <v>#N/A</v>
      </c>
      <c r="AS16" s="104"/>
      <c r="AT16" s="103"/>
      <c r="AU16" s="105"/>
      <c r="AV16" s="108" t="e">
        <f t="shared" si="19"/>
        <v>#DIV/0!</v>
      </c>
      <c r="AW16" s="170" t="e">
        <f t="shared" si="7"/>
        <v>#DIV/0!</v>
      </c>
      <c r="AX16" s="86">
        <f>IF(A$1="COLA: Yes 2%",Personnel!AM16*1.02,Personnel!F16)</f>
        <v>0</v>
      </c>
      <c r="AY16" s="91"/>
      <c r="AZ16" s="89"/>
      <c r="BA16" s="92"/>
      <c r="BB16" s="90" t="e">
        <f t="shared" si="20"/>
        <v>#DIV/0!</v>
      </c>
      <c r="BC16" s="155" t="e">
        <f t="shared" si="8"/>
        <v>#N/A</v>
      </c>
      <c r="BD16" s="104"/>
      <c r="BE16" s="103"/>
      <c r="BF16" s="105"/>
      <c r="BG16" s="108" t="e">
        <f t="shared" si="21"/>
        <v>#DIV/0!</v>
      </c>
      <c r="BH16" s="156" t="e">
        <f t="shared" si="9"/>
        <v>#DIV/0!</v>
      </c>
      <c r="BI16" s="199" t="e">
        <f t="shared" si="10"/>
        <v>#DIV/0!</v>
      </c>
      <c r="BJ16" s="200" t="e">
        <f t="shared" si="11"/>
        <v>#DIV/0!</v>
      </c>
    </row>
    <row r="17" spans="1:62" ht="15" x14ac:dyDescent="0.25">
      <c r="A17" s="471"/>
      <c r="B17" s="149"/>
      <c r="C17" s="150"/>
      <c r="D17" s="151" t="e" cm="1">
        <f t="array" ref="D17">_xlfn.IFS(A17="Faculty",'MSU Master Rates'!B$40,A17="Professional",'MSU Master Rates'!B$41,A17="Postdoc",'MSU Master Rates'!B$42,A17="Graduate Student full-time (&gt;6 credits)",'MSU Master Rates'!B$44,A17="Graduate Student part-time (&lt;6 credits)",'MSU Master Rates'!B$45,A17="Undergrad Student full-time (&gt;6 credits)",'MSU Master Rates'!B$46,A17="Undergrad Student part-time (&lt;6 credits)",'MSU Master Rates'!B$47,A17="Classified",'MSU Master Rates'!B$43)</f>
        <v>#N/A</v>
      </c>
      <c r="E17" s="174"/>
      <c r="F17" s="138">
        <v>0</v>
      </c>
      <c r="G17" s="91"/>
      <c r="H17" s="92"/>
      <c r="I17" s="92"/>
      <c r="J17" s="90" t="e">
        <f t="shared" si="12"/>
        <v>#DIV/0!</v>
      </c>
      <c r="K17" s="155" t="e">
        <f t="shared" si="0"/>
        <v>#N/A</v>
      </c>
      <c r="L17" s="104"/>
      <c r="M17" s="105"/>
      <c r="N17" s="105"/>
      <c r="O17" s="108" t="e">
        <f t="shared" si="13"/>
        <v>#DIV/0!</v>
      </c>
      <c r="P17" s="156" t="e">
        <f t="shared" si="1"/>
        <v>#DIV/0!</v>
      </c>
      <c r="Q17" s="86">
        <f>IF(A$1="COLA: Yes 2%",Personnel!F17*1.02,Personnel!F17)</f>
        <v>0</v>
      </c>
      <c r="R17" s="91"/>
      <c r="S17" s="92"/>
      <c r="T17" s="92"/>
      <c r="U17" s="90" t="e">
        <f t="shared" si="14"/>
        <v>#DIV/0!</v>
      </c>
      <c r="V17" s="155" t="e">
        <f t="shared" si="2"/>
        <v>#N/A</v>
      </c>
      <c r="W17" s="104"/>
      <c r="X17" s="105"/>
      <c r="Y17" s="105"/>
      <c r="Z17" s="177" t="e">
        <f t="shared" si="15"/>
        <v>#DIV/0!</v>
      </c>
      <c r="AA17" s="156" t="e">
        <f t="shared" si="3"/>
        <v>#DIV/0!</v>
      </c>
      <c r="AB17" s="143">
        <f>IF(A$1="COLA: Yes 2%",Personnel!Q17*1.02,Personnel!F17)</f>
        <v>0</v>
      </c>
      <c r="AC17" s="91"/>
      <c r="AD17" s="92"/>
      <c r="AE17" s="92"/>
      <c r="AF17" s="90" t="e">
        <f t="shared" si="16"/>
        <v>#DIV/0!</v>
      </c>
      <c r="AG17" s="155" t="e">
        <f t="shared" si="4"/>
        <v>#N/A</v>
      </c>
      <c r="AH17" s="104"/>
      <c r="AI17" s="105"/>
      <c r="AJ17" s="105"/>
      <c r="AK17" s="108" t="e">
        <f t="shared" si="17"/>
        <v>#DIV/0!</v>
      </c>
      <c r="AL17" s="156" t="e">
        <f t="shared" si="5"/>
        <v>#DIV/0!</v>
      </c>
      <c r="AM17" s="86">
        <f>IF(A$1="COLA: Yes 2%",Personnel!AB17*1.02,Personnel!F17)</f>
        <v>0</v>
      </c>
      <c r="AN17" s="91"/>
      <c r="AO17" s="92"/>
      <c r="AP17" s="92"/>
      <c r="AQ17" s="90" t="e">
        <f t="shared" si="18"/>
        <v>#DIV/0!</v>
      </c>
      <c r="AR17" s="155" t="e">
        <f t="shared" si="6"/>
        <v>#N/A</v>
      </c>
      <c r="AS17" s="104"/>
      <c r="AT17" s="103"/>
      <c r="AU17" s="105"/>
      <c r="AV17" s="108" t="e">
        <f t="shared" si="19"/>
        <v>#DIV/0!</v>
      </c>
      <c r="AW17" s="170" t="e">
        <f t="shared" si="7"/>
        <v>#DIV/0!</v>
      </c>
      <c r="AX17" s="86">
        <f>IF(A$1="COLA: Yes 2%",Personnel!AM17*1.02,Personnel!F17)</f>
        <v>0</v>
      </c>
      <c r="AY17" s="91"/>
      <c r="AZ17" s="89"/>
      <c r="BA17" s="92"/>
      <c r="BB17" s="90" t="e">
        <f t="shared" si="20"/>
        <v>#DIV/0!</v>
      </c>
      <c r="BC17" s="155" t="e">
        <f t="shared" si="8"/>
        <v>#N/A</v>
      </c>
      <c r="BD17" s="104"/>
      <c r="BE17" s="103"/>
      <c r="BF17" s="105"/>
      <c r="BG17" s="108" t="e">
        <f t="shared" si="21"/>
        <v>#DIV/0!</v>
      </c>
      <c r="BH17" s="156" t="e">
        <f t="shared" si="9"/>
        <v>#DIV/0!</v>
      </c>
      <c r="BI17" s="199" t="e">
        <f t="shared" si="10"/>
        <v>#DIV/0!</v>
      </c>
      <c r="BJ17" s="200" t="e">
        <f t="shared" si="11"/>
        <v>#DIV/0!</v>
      </c>
    </row>
    <row r="18" spans="1:62" ht="15" x14ac:dyDescent="0.25">
      <c r="A18" s="472"/>
      <c r="B18" s="149"/>
      <c r="C18" s="150"/>
      <c r="D18" s="151" t="e" cm="1">
        <f t="array" ref="D18">_xlfn.IFS(A18="Faculty",'MSU Master Rates'!B$40,A18="Professional",'MSU Master Rates'!B$41,A18="Postdoc",'MSU Master Rates'!B$42,A18="Graduate Student full-time (&gt;6 credits)",'MSU Master Rates'!B$44,A18="Graduate Student part-time (&lt;6 credits)",'MSU Master Rates'!B$45,A18="Undergrad Student full-time (&gt;6 credits)",'MSU Master Rates'!B$46,A18="Undergrad Student part-time (&lt;6 credits)",'MSU Master Rates'!B$47,A18="Classified",'MSU Master Rates'!B$43)</f>
        <v>#N/A</v>
      </c>
      <c r="E18" s="174"/>
      <c r="F18" s="138">
        <v>0</v>
      </c>
      <c r="G18" s="91"/>
      <c r="H18" s="92"/>
      <c r="I18" s="92"/>
      <c r="J18" s="90" t="e">
        <f t="shared" si="12"/>
        <v>#DIV/0!</v>
      </c>
      <c r="K18" s="155" t="e">
        <f t="shared" si="0"/>
        <v>#N/A</v>
      </c>
      <c r="L18" s="104"/>
      <c r="M18" s="105"/>
      <c r="N18" s="105"/>
      <c r="O18" s="108" t="e">
        <f t="shared" si="13"/>
        <v>#DIV/0!</v>
      </c>
      <c r="P18" s="156" t="e">
        <f t="shared" si="1"/>
        <v>#DIV/0!</v>
      </c>
      <c r="Q18" s="86">
        <f>IF(A$1="COLA: Yes 2%",Personnel!F18*1.02,Personnel!F18)</f>
        <v>0</v>
      </c>
      <c r="R18" s="91"/>
      <c r="S18" s="92"/>
      <c r="T18" s="92"/>
      <c r="U18" s="90" t="e">
        <f t="shared" si="14"/>
        <v>#DIV/0!</v>
      </c>
      <c r="V18" s="155" t="e">
        <f t="shared" si="2"/>
        <v>#N/A</v>
      </c>
      <c r="W18" s="104"/>
      <c r="X18" s="105"/>
      <c r="Y18" s="105"/>
      <c r="Z18" s="177" t="e">
        <f t="shared" si="15"/>
        <v>#DIV/0!</v>
      </c>
      <c r="AA18" s="156" t="e">
        <f t="shared" si="3"/>
        <v>#DIV/0!</v>
      </c>
      <c r="AB18" s="143">
        <f>IF(A$1="COLA: Yes 2%",Personnel!Q18*1.02,Personnel!F18)</f>
        <v>0</v>
      </c>
      <c r="AC18" s="91"/>
      <c r="AD18" s="92"/>
      <c r="AE18" s="92"/>
      <c r="AF18" s="90" t="e">
        <f t="shared" si="16"/>
        <v>#DIV/0!</v>
      </c>
      <c r="AG18" s="155" t="e">
        <f t="shared" si="4"/>
        <v>#N/A</v>
      </c>
      <c r="AH18" s="104"/>
      <c r="AI18" s="105"/>
      <c r="AJ18" s="105"/>
      <c r="AK18" s="108" t="e">
        <f t="shared" si="17"/>
        <v>#DIV/0!</v>
      </c>
      <c r="AL18" s="156" t="e">
        <f t="shared" si="5"/>
        <v>#DIV/0!</v>
      </c>
      <c r="AM18" s="86">
        <f>IF(A$1="COLA: Yes 2%",Personnel!AB18*1.02,Personnel!F18)</f>
        <v>0</v>
      </c>
      <c r="AN18" s="91"/>
      <c r="AO18" s="92"/>
      <c r="AP18" s="92"/>
      <c r="AQ18" s="90" t="e">
        <f t="shared" si="18"/>
        <v>#DIV/0!</v>
      </c>
      <c r="AR18" s="155" t="e">
        <f t="shared" si="6"/>
        <v>#N/A</v>
      </c>
      <c r="AS18" s="104"/>
      <c r="AT18" s="103"/>
      <c r="AU18" s="105"/>
      <c r="AV18" s="108" t="e">
        <f t="shared" si="19"/>
        <v>#DIV/0!</v>
      </c>
      <c r="AW18" s="170" t="e">
        <f t="shared" si="7"/>
        <v>#DIV/0!</v>
      </c>
      <c r="AX18" s="86">
        <f>IF(A$1="COLA: Yes 2%",Personnel!AM18*1.02,Personnel!F18)</f>
        <v>0</v>
      </c>
      <c r="AY18" s="91"/>
      <c r="AZ18" s="89"/>
      <c r="BA18" s="92"/>
      <c r="BB18" s="90" t="e">
        <f t="shared" si="20"/>
        <v>#DIV/0!</v>
      </c>
      <c r="BC18" s="155" t="e">
        <f t="shared" si="8"/>
        <v>#N/A</v>
      </c>
      <c r="BD18" s="104"/>
      <c r="BE18" s="103"/>
      <c r="BF18" s="105"/>
      <c r="BG18" s="108" t="e">
        <f t="shared" si="21"/>
        <v>#DIV/0!</v>
      </c>
      <c r="BH18" s="156" t="e">
        <f t="shared" si="9"/>
        <v>#DIV/0!</v>
      </c>
      <c r="BI18" s="199" t="e">
        <f t="shared" si="10"/>
        <v>#DIV/0!</v>
      </c>
      <c r="BJ18" s="200" t="e">
        <f t="shared" si="11"/>
        <v>#DIV/0!</v>
      </c>
    </row>
    <row r="19" spans="1:62" ht="15" x14ac:dyDescent="0.25">
      <c r="A19" s="472"/>
      <c r="B19" s="149"/>
      <c r="C19" s="150"/>
      <c r="D19" s="151" t="e" cm="1">
        <f t="array" ref="D19">_xlfn.IFS(A19="Faculty",'MSU Master Rates'!B$40,A19="Professional",'MSU Master Rates'!B$41,A19="Postdoc",'MSU Master Rates'!B$42,A19="Graduate Student full-time (&gt;6 credits)",'MSU Master Rates'!B$44,A19="Graduate Student part-time (&lt;6 credits)",'MSU Master Rates'!B$45,A19="Undergrad Student full-time (&gt;6 credits)",'MSU Master Rates'!B$46,A19="Undergrad Student part-time (&lt;6 credits)",'MSU Master Rates'!B$47,A19="Classified",'MSU Master Rates'!B$43)</f>
        <v>#N/A</v>
      </c>
      <c r="E19" s="174"/>
      <c r="F19" s="138">
        <v>0</v>
      </c>
      <c r="G19" s="91"/>
      <c r="H19" s="92"/>
      <c r="I19" s="92"/>
      <c r="J19" s="90" t="e">
        <f t="shared" si="12"/>
        <v>#DIV/0!</v>
      </c>
      <c r="K19" s="155" t="e">
        <f t="shared" si="0"/>
        <v>#N/A</v>
      </c>
      <c r="L19" s="104"/>
      <c r="M19" s="105"/>
      <c r="N19" s="105"/>
      <c r="O19" s="108" t="e">
        <f t="shared" si="13"/>
        <v>#DIV/0!</v>
      </c>
      <c r="P19" s="156" t="e">
        <f t="shared" si="1"/>
        <v>#DIV/0!</v>
      </c>
      <c r="Q19" s="86">
        <f>IF(A$1="COLA: Yes 2%",Personnel!F19*1.02,Personnel!F19)</f>
        <v>0</v>
      </c>
      <c r="R19" s="91"/>
      <c r="S19" s="92"/>
      <c r="T19" s="92"/>
      <c r="U19" s="90" t="e">
        <f t="shared" si="14"/>
        <v>#DIV/0!</v>
      </c>
      <c r="V19" s="155" t="e">
        <f t="shared" si="2"/>
        <v>#N/A</v>
      </c>
      <c r="W19" s="104"/>
      <c r="X19" s="105"/>
      <c r="Y19" s="105"/>
      <c r="Z19" s="177" t="e">
        <f t="shared" si="15"/>
        <v>#DIV/0!</v>
      </c>
      <c r="AA19" s="156" t="e">
        <f t="shared" si="3"/>
        <v>#DIV/0!</v>
      </c>
      <c r="AB19" s="143">
        <f>IF(A$1="COLA: Yes 2%",Personnel!Q19*1.02,Personnel!F19)</f>
        <v>0</v>
      </c>
      <c r="AC19" s="91"/>
      <c r="AD19" s="92"/>
      <c r="AE19" s="92"/>
      <c r="AF19" s="90" t="e">
        <f t="shared" si="16"/>
        <v>#DIV/0!</v>
      </c>
      <c r="AG19" s="155" t="e">
        <f t="shared" si="4"/>
        <v>#N/A</v>
      </c>
      <c r="AH19" s="104"/>
      <c r="AI19" s="105"/>
      <c r="AJ19" s="105"/>
      <c r="AK19" s="108" t="e">
        <f t="shared" si="17"/>
        <v>#DIV/0!</v>
      </c>
      <c r="AL19" s="156" t="e">
        <f t="shared" si="5"/>
        <v>#DIV/0!</v>
      </c>
      <c r="AM19" s="86">
        <f>IF(A$1="COLA: Yes 2%",Personnel!AB19*1.02,Personnel!F19)</f>
        <v>0</v>
      </c>
      <c r="AN19" s="91"/>
      <c r="AO19" s="92"/>
      <c r="AP19" s="92"/>
      <c r="AQ19" s="90" t="e">
        <f t="shared" si="18"/>
        <v>#DIV/0!</v>
      </c>
      <c r="AR19" s="155" t="e">
        <f t="shared" si="6"/>
        <v>#N/A</v>
      </c>
      <c r="AS19" s="104"/>
      <c r="AT19" s="103"/>
      <c r="AU19" s="105"/>
      <c r="AV19" s="108" t="e">
        <f t="shared" si="19"/>
        <v>#DIV/0!</v>
      </c>
      <c r="AW19" s="170" t="e">
        <f t="shared" si="7"/>
        <v>#DIV/0!</v>
      </c>
      <c r="AX19" s="86">
        <f>IF(A$1="COLA: Yes 2%",Personnel!AM19*1.02,Personnel!F19)</f>
        <v>0</v>
      </c>
      <c r="AY19" s="91"/>
      <c r="AZ19" s="89"/>
      <c r="BA19" s="92"/>
      <c r="BB19" s="90" t="e">
        <f t="shared" si="20"/>
        <v>#DIV/0!</v>
      </c>
      <c r="BC19" s="155" t="e">
        <f t="shared" si="8"/>
        <v>#N/A</v>
      </c>
      <c r="BD19" s="104"/>
      <c r="BE19" s="103"/>
      <c r="BF19" s="105"/>
      <c r="BG19" s="108" t="e">
        <f t="shared" si="21"/>
        <v>#DIV/0!</v>
      </c>
      <c r="BH19" s="156" t="e">
        <f t="shared" si="9"/>
        <v>#DIV/0!</v>
      </c>
      <c r="BI19" s="199" t="e">
        <f t="shared" si="10"/>
        <v>#DIV/0!</v>
      </c>
      <c r="BJ19" s="200" t="e">
        <f t="shared" si="11"/>
        <v>#DIV/0!</v>
      </c>
    </row>
    <row r="20" spans="1:62" ht="15.75" thickBot="1" x14ac:dyDescent="0.3">
      <c r="A20" s="473"/>
      <c r="B20" s="446"/>
      <c r="C20" s="447"/>
      <c r="D20" s="448" t="e" cm="1">
        <f t="array" ref="D20">_xlfn.IFS(A20="Faculty",'MSU Master Rates'!B$40,A20="Professional",'MSU Master Rates'!B$41,A20="Postdoc",'MSU Master Rates'!B$42,A20="Graduate Student full-time (&gt;6 credits)",'MSU Master Rates'!B$44,A20="Graduate Student part-time (&lt;6 credits)",'MSU Master Rates'!B$45,A20="Undergrad Student full-time (&gt;6 credits)",'MSU Master Rates'!B$46,A20="Undergrad Student part-time (&lt;6 credits)",'MSU Master Rates'!B$47,A20="Classified",'MSU Master Rates'!B$43)</f>
        <v>#N/A</v>
      </c>
      <c r="E20" s="449"/>
      <c r="F20" s="140">
        <v>0</v>
      </c>
      <c r="G20" s="93"/>
      <c r="H20" s="94"/>
      <c r="I20" s="94"/>
      <c r="J20" s="450" t="e">
        <f t="shared" si="12"/>
        <v>#DIV/0!</v>
      </c>
      <c r="K20" s="451" t="e">
        <f t="shared" si="0"/>
        <v>#N/A</v>
      </c>
      <c r="L20" s="106"/>
      <c r="M20" s="107"/>
      <c r="N20" s="107"/>
      <c r="O20" s="452" t="e">
        <f t="shared" si="13"/>
        <v>#DIV/0!</v>
      </c>
      <c r="P20" s="453" t="e">
        <f t="shared" si="1"/>
        <v>#DIV/0!</v>
      </c>
      <c r="Q20" s="454">
        <f>IF(A$1="COLA: Yes 2%",Personnel!F20*1.02,Personnel!F20)</f>
        <v>0</v>
      </c>
      <c r="R20" s="93"/>
      <c r="S20" s="94"/>
      <c r="T20" s="94"/>
      <c r="U20" s="450" t="e">
        <f t="shared" si="14"/>
        <v>#DIV/0!</v>
      </c>
      <c r="V20" s="451" t="e">
        <f t="shared" si="2"/>
        <v>#N/A</v>
      </c>
      <c r="W20" s="106"/>
      <c r="X20" s="107"/>
      <c r="Y20" s="107"/>
      <c r="Z20" s="183" t="e">
        <f t="shared" si="15"/>
        <v>#DIV/0!</v>
      </c>
      <c r="AA20" s="453" t="e">
        <f t="shared" si="3"/>
        <v>#DIV/0!</v>
      </c>
      <c r="AB20" s="455">
        <f>IF(A$1="COLA: Yes 2%",Personnel!Q20*1.02,Personnel!F20)</f>
        <v>0</v>
      </c>
      <c r="AC20" s="93"/>
      <c r="AD20" s="94"/>
      <c r="AE20" s="94"/>
      <c r="AF20" s="450" t="e">
        <f t="shared" si="16"/>
        <v>#DIV/0!</v>
      </c>
      <c r="AG20" s="451" t="e">
        <f t="shared" si="4"/>
        <v>#N/A</v>
      </c>
      <c r="AH20" s="106"/>
      <c r="AI20" s="107"/>
      <c r="AJ20" s="107"/>
      <c r="AK20" s="452" t="e">
        <f t="shared" si="17"/>
        <v>#DIV/0!</v>
      </c>
      <c r="AL20" s="453" t="e">
        <f t="shared" si="5"/>
        <v>#DIV/0!</v>
      </c>
      <c r="AM20" s="454">
        <f>IF(A$1="COLA: Yes 2%",Personnel!AB20*1.02,Personnel!F20)</f>
        <v>0</v>
      </c>
      <c r="AN20" s="93"/>
      <c r="AO20" s="94"/>
      <c r="AP20" s="94"/>
      <c r="AQ20" s="450" t="e">
        <f t="shared" si="18"/>
        <v>#DIV/0!</v>
      </c>
      <c r="AR20" s="451" t="e">
        <f t="shared" si="6"/>
        <v>#N/A</v>
      </c>
      <c r="AS20" s="106"/>
      <c r="AT20" s="456"/>
      <c r="AU20" s="107"/>
      <c r="AV20" s="452" t="e">
        <f t="shared" si="19"/>
        <v>#DIV/0!</v>
      </c>
      <c r="AW20" s="457" t="e">
        <f t="shared" si="7"/>
        <v>#DIV/0!</v>
      </c>
      <c r="AX20" s="454">
        <f>IF(A$1="COLA: Yes 2%",Personnel!AM20*1.02,Personnel!F20)</f>
        <v>0</v>
      </c>
      <c r="AY20" s="93"/>
      <c r="AZ20" s="458"/>
      <c r="BA20" s="94"/>
      <c r="BB20" s="450" t="e">
        <f t="shared" si="20"/>
        <v>#DIV/0!</v>
      </c>
      <c r="BC20" s="451" t="e">
        <f t="shared" si="8"/>
        <v>#N/A</v>
      </c>
      <c r="BD20" s="106"/>
      <c r="BE20" s="456"/>
      <c r="BF20" s="107"/>
      <c r="BG20" s="452" t="e">
        <f t="shared" si="21"/>
        <v>#DIV/0!</v>
      </c>
      <c r="BH20" s="453" t="e">
        <f t="shared" si="9"/>
        <v>#DIV/0!</v>
      </c>
      <c r="BI20" s="201" t="e">
        <f t="shared" si="10"/>
        <v>#DIV/0!</v>
      </c>
      <c r="BJ20" s="202" t="e">
        <f t="shared" si="11"/>
        <v>#DIV/0!</v>
      </c>
    </row>
    <row r="21" spans="1:62" ht="16.5" thickTop="1" x14ac:dyDescent="0.25">
      <c r="A21" s="4" t="s">
        <v>110</v>
      </c>
      <c r="B21"/>
      <c r="C21" s="464"/>
      <c r="D21" s="501" t="s">
        <v>111</v>
      </c>
      <c r="E21" s="501"/>
      <c r="F21" s="466" t="s">
        <v>112</v>
      </c>
      <c r="G21" s="467"/>
      <c r="H21" s="467"/>
      <c r="I21" s="467"/>
      <c r="J21" s="230"/>
      <c r="K21" s="468"/>
      <c r="L21" s="467"/>
      <c r="M21" s="467"/>
      <c r="N21" s="467"/>
      <c r="O21" s="230"/>
      <c r="P21" s="468"/>
      <c r="Q21" s="429"/>
      <c r="R21" s="467"/>
      <c r="S21" s="467"/>
      <c r="T21" s="467"/>
      <c r="U21" s="230"/>
      <c r="V21" s="468"/>
      <c r="W21" s="467"/>
      <c r="X21" s="467"/>
      <c r="Y21" s="467"/>
      <c r="Z21" s="230"/>
      <c r="AA21" s="468"/>
      <c r="AB21" s="429"/>
      <c r="AC21" s="467"/>
      <c r="AD21" s="467"/>
      <c r="AE21" s="467"/>
      <c r="AF21" s="230"/>
      <c r="AG21" s="468"/>
      <c r="AH21" s="467"/>
      <c r="AI21" s="467"/>
      <c r="AJ21" s="467"/>
      <c r="AK21" s="230"/>
      <c r="AL21" s="468"/>
      <c r="AM21" s="429"/>
      <c r="AN21" s="467"/>
      <c r="AO21" s="467"/>
      <c r="AP21" s="467"/>
      <c r="AQ21" s="230"/>
      <c r="AR21" s="468"/>
      <c r="AS21" s="467"/>
      <c r="AT21" s="467"/>
      <c r="AU21" s="467"/>
      <c r="AV21" s="230"/>
      <c r="AW21" s="468"/>
      <c r="AX21" s="429"/>
      <c r="AY21" s="467"/>
      <c r="AZ21" s="467"/>
      <c r="BA21" s="467"/>
      <c r="BB21" s="230"/>
      <c r="BC21" s="468"/>
      <c r="BD21" s="467"/>
      <c r="BE21" s="467"/>
      <c r="BF21" s="467"/>
      <c r="BG21" s="230"/>
      <c r="BH21" s="468"/>
      <c r="BI21" s="430"/>
      <c r="BJ21" s="430"/>
    </row>
    <row r="22" spans="1:62" ht="75.75" customHeight="1" thickBot="1" x14ac:dyDescent="0.35">
      <c r="A22" s="463" t="s">
        <v>113</v>
      </c>
      <c r="B22" s="477" t="s">
        <v>114</v>
      </c>
      <c r="C22" s="464"/>
      <c r="D22" s="428"/>
      <c r="E22" s="465"/>
      <c r="F22" s="476" t="s">
        <v>115</v>
      </c>
      <c r="G22" s="467"/>
      <c r="H22" s="467"/>
      <c r="I22" s="467"/>
      <c r="J22" s="230"/>
      <c r="K22" s="468"/>
      <c r="L22" s="467"/>
      <c r="M22" s="467"/>
      <c r="N22" s="467"/>
      <c r="O22" s="230"/>
      <c r="P22" s="468"/>
      <c r="Q22" s="429"/>
      <c r="R22" s="467"/>
      <c r="S22" s="467"/>
      <c r="T22" s="467"/>
      <c r="U22" s="230"/>
      <c r="V22" s="468"/>
      <c r="W22" s="467"/>
      <c r="X22" s="467"/>
      <c r="Y22" s="467"/>
      <c r="Z22" s="230"/>
      <c r="AA22" s="468"/>
      <c r="AB22" s="429"/>
      <c r="AC22" s="467"/>
      <c r="AD22" s="467"/>
      <c r="AE22" s="467"/>
      <c r="AF22" s="230"/>
      <c r="AG22" s="468"/>
      <c r="AH22" s="467"/>
      <c r="AI22" s="467"/>
      <c r="AJ22" s="467"/>
      <c r="AK22" s="230"/>
      <c r="AL22" s="468"/>
      <c r="AM22" s="429"/>
      <c r="AN22" s="467"/>
      <c r="AO22" s="467"/>
      <c r="AP22" s="467"/>
      <c r="AQ22" s="230"/>
      <c r="AR22" s="468"/>
      <c r="AS22" s="467"/>
      <c r="AT22" s="467"/>
      <c r="AU22" s="467"/>
      <c r="AV22" s="230"/>
      <c r="AW22" s="468"/>
      <c r="AX22" s="429"/>
      <c r="AY22" s="467"/>
      <c r="AZ22" s="467"/>
      <c r="BA22" s="467"/>
      <c r="BB22" s="230"/>
      <c r="BC22" s="468"/>
      <c r="BD22" s="467"/>
      <c r="BE22" s="467"/>
      <c r="BF22" s="467"/>
      <c r="BG22" s="230"/>
      <c r="BH22" s="468"/>
      <c r="BI22" s="430"/>
      <c r="BJ22" s="430"/>
    </row>
    <row r="23" spans="1:62" s="461" customFormat="1" ht="15.75" thickTop="1" x14ac:dyDescent="0.25">
      <c r="A23" s="474"/>
      <c r="B23" s="431"/>
      <c r="C23" s="432"/>
      <c r="D23" s="433" t="e" cm="1">
        <f t="array" ref="D23">_xlfn.IFS(A23="Faculty",'MSU Master Rates'!B$40,A23="Professional",'MSU Master Rates'!B$41,A23="Postdoc",'MSU Master Rates'!B$42,A23="Graduate Student full-time (&gt;6 credits)",'MSU Master Rates'!B$44,A23="Graduate Student part-time (&lt;6 credits)",'MSU Master Rates'!B$45,A23="Undergrad Student full-time (&gt;6 credits)",'MSU Master Rates'!B$46,A23="Undergrad Student part-time (&lt;6 credits)",'MSU Master Rates'!B$47,A23="Classified",'MSU Master Rates'!B$43)</f>
        <v>#N/A</v>
      </c>
      <c r="E23" s="173"/>
      <c r="F23" s="459">
        <v>0</v>
      </c>
      <c r="G23" s="435"/>
      <c r="H23" s="436"/>
      <c r="I23" s="436"/>
      <c r="J23" s="437" t="e">
        <f t="shared" si="12"/>
        <v>#DIV/0!</v>
      </c>
      <c r="K23" s="438" t="e">
        <f t="shared" si="0"/>
        <v>#N/A</v>
      </c>
      <c r="L23" s="439"/>
      <c r="M23" s="440"/>
      <c r="N23" s="440"/>
      <c r="O23" s="441" t="e">
        <f t="shared" si="13"/>
        <v>#DIV/0!</v>
      </c>
      <c r="P23" s="442" t="e">
        <f t="shared" si="1"/>
        <v>#DIV/0!</v>
      </c>
      <c r="Q23" s="443">
        <f>IF(A$1="COLA: Yes 2%",Personnel!F23*1.02,Personnel!F23)</f>
        <v>0</v>
      </c>
      <c r="R23" s="435"/>
      <c r="S23" s="436"/>
      <c r="T23" s="436"/>
      <c r="U23" s="437" t="e">
        <f t="shared" si="14"/>
        <v>#DIV/0!</v>
      </c>
      <c r="V23" s="438" t="e">
        <f t="shared" si="2"/>
        <v>#N/A</v>
      </c>
      <c r="W23" s="439"/>
      <c r="X23" s="440"/>
      <c r="Y23" s="440"/>
      <c r="Z23" s="460" t="e">
        <f t="shared" si="15"/>
        <v>#DIV/0!</v>
      </c>
      <c r="AA23" s="442" t="e">
        <f t="shared" si="3"/>
        <v>#DIV/0!</v>
      </c>
      <c r="AB23" s="444">
        <f>IF(A$1="COLA: Yes 2%",Personnel!Q23*1.02,Personnel!F23)</f>
        <v>0</v>
      </c>
      <c r="AC23" s="435"/>
      <c r="AD23" s="436"/>
      <c r="AE23" s="436"/>
      <c r="AF23" s="437" t="e">
        <f t="shared" si="16"/>
        <v>#DIV/0!</v>
      </c>
      <c r="AG23" s="438" t="e">
        <f t="shared" si="4"/>
        <v>#N/A</v>
      </c>
      <c r="AH23" s="439"/>
      <c r="AI23" s="440"/>
      <c r="AJ23" s="440"/>
      <c r="AK23" s="441" t="e">
        <f t="shared" si="17"/>
        <v>#DIV/0!</v>
      </c>
      <c r="AL23" s="442" t="e">
        <f t="shared" si="5"/>
        <v>#DIV/0!</v>
      </c>
      <c r="AM23" s="443">
        <f>IF(A$1="COLA: Yes 2%",Personnel!AB23*1.02,Personnel!F23)</f>
        <v>0</v>
      </c>
      <c r="AN23" s="435"/>
      <c r="AO23" s="436"/>
      <c r="AP23" s="436"/>
      <c r="AQ23" s="437" t="e">
        <f t="shared" si="18"/>
        <v>#DIV/0!</v>
      </c>
      <c r="AR23" s="438" t="e">
        <f t="shared" si="6"/>
        <v>#N/A</v>
      </c>
      <c r="AS23" s="439"/>
      <c r="AT23" s="440"/>
      <c r="AU23" s="440"/>
      <c r="AV23" s="441" t="e">
        <f t="shared" si="19"/>
        <v>#DIV/0!</v>
      </c>
      <c r="AW23" s="445" t="e">
        <f t="shared" si="7"/>
        <v>#DIV/0!</v>
      </c>
      <c r="AX23" s="443">
        <f>IF(A$1="COLA: Yes 2%",Personnel!AM23*1.02,Personnel!F23)</f>
        <v>0</v>
      </c>
      <c r="AY23" s="435"/>
      <c r="AZ23" s="436"/>
      <c r="BA23" s="436"/>
      <c r="BB23" s="437" t="e">
        <f t="shared" si="20"/>
        <v>#DIV/0!</v>
      </c>
      <c r="BC23" s="438" t="e">
        <f t="shared" si="8"/>
        <v>#N/A</v>
      </c>
      <c r="BD23" s="439"/>
      <c r="BE23" s="440"/>
      <c r="BF23" s="440"/>
      <c r="BG23" s="441" t="e">
        <f t="shared" si="21"/>
        <v>#DIV/0!</v>
      </c>
      <c r="BH23" s="442" t="e">
        <f t="shared" si="9"/>
        <v>#DIV/0!</v>
      </c>
      <c r="BI23" s="197" t="e">
        <f t="shared" si="10"/>
        <v>#DIV/0!</v>
      </c>
      <c r="BJ23" s="198" t="e">
        <f t="shared" si="11"/>
        <v>#DIV/0!</v>
      </c>
    </row>
    <row r="24" spans="1:62" ht="15" x14ac:dyDescent="0.25">
      <c r="A24" s="472"/>
      <c r="B24" s="149"/>
      <c r="C24" s="150"/>
      <c r="D24" s="151" t="e" cm="1">
        <f t="array" ref="D24">_xlfn.IFS(A24="Faculty",'MSU Master Rates'!B$40,A24="Professional",'MSU Master Rates'!B$41,A24="Postdoc",'MSU Master Rates'!B$42,A24="Graduate Student full-time (&gt;6 credits)",'MSU Master Rates'!B$44,A24="Graduate Student part-time (&lt;6 credits)",'MSU Master Rates'!B$45,A24="Undergrad Student full-time (&gt;6 credits)",'MSU Master Rates'!B$46,A24="Undergrad Student part-time (&lt;6 credits)",'MSU Master Rates'!B$47,A24="Classified",'MSU Master Rates'!B$43)</f>
        <v>#N/A</v>
      </c>
      <c r="E24" s="174"/>
      <c r="F24" s="139">
        <v>0</v>
      </c>
      <c r="G24" s="91"/>
      <c r="H24" s="92"/>
      <c r="I24" s="92"/>
      <c r="J24" s="90" t="e">
        <f t="shared" si="12"/>
        <v>#DIV/0!</v>
      </c>
      <c r="K24" s="155" t="e">
        <f t="shared" si="0"/>
        <v>#N/A</v>
      </c>
      <c r="L24" s="104"/>
      <c r="M24" s="105"/>
      <c r="N24" s="105"/>
      <c r="O24" s="108" t="e">
        <f t="shared" si="13"/>
        <v>#DIV/0!</v>
      </c>
      <c r="P24" s="156" t="e">
        <f t="shared" si="1"/>
        <v>#DIV/0!</v>
      </c>
      <c r="Q24" s="86">
        <f>IF(A$1="COLA: Yes 2%",Personnel!F24*1.02,Personnel!F24)</f>
        <v>0</v>
      </c>
      <c r="R24" s="91"/>
      <c r="S24" s="92"/>
      <c r="T24" s="92"/>
      <c r="U24" s="90" t="e">
        <f t="shared" si="14"/>
        <v>#DIV/0!</v>
      </c>
      <c r="V24" s="155" t="e">
        <f t="shared" si="2"/>
        <v>#N/A</v>
      </c>
      <c r="W24" s="104"/>
      <c r="X24" s="105"/>
      <c r="Y24" s="105"/>
      <c r="Z24" s="177" t="e">
        <f t="shared" si="15"/>
        <v>#DIV/0!</v>
      </c>
      <c r="AA24" s="156" t="e">
        <f t="shared" si="3"/>
        <v>#DIV/0!</v>
      </c>
      <c r="AB24" s="143">
        <f>IF(A$1="COLA: Yes 2%",Personnel!Q24*1.02,Personnel!F24)</f>
        <v>0</v>
      </c>
      <c r="AC24" s="91"/>
      <c r="AD24" s="92"/>
      <c r="AE24" s="92"/>
      <c r="AF24" s="90" t="e">
        <f t="shared" si="16"/>
        <v>#DIV/0!</v>
      </c>
      <c r="AG24" s="155" t="e">
        <f t="shared" si="4"/>
        <v>#N/A</v>
      </c>
      <c r="AH24" s="104"/>
      <c r="AI24" s="105"/>
      <c r="AJ24" s="105"/>
      <c r="AK24" s="108" t="e">
        <f t="shared" si="17"/>
        <v>#DIV/0!</v>
      </c>
      <c r="AL24" s="156" t="e">
        <f t="shared" si="5"/>
        <v>#DIV/0!</v>
      </c>
      <c r="AM24" s="86">
        <f>IF(A$1="COLA: Yes 2%",Personnel!AB24*1.02,Personnel!F24)</f>
        <v>0</v>
      </c>
      <c r="AN24" s="91"/>
      <c r="AO24" s="92"/>
      <c r="AP24" s="92"/>
      <c r="AQ24" s="90" t="e">
        <f t="shared" si="18"/>
        <v>#DIV/0!</v>
      </c>
      <c r="AR24" s="155" t="e">
        <f t="shared" si="6"/>
        <v>#N/A</v>
      </c>
      <c r="AS24" s="104"/>
      <c r="AT24" s="103"/>
      <c r="AU24" s="105"/>
      <c r="AV24" s="108" t="e">
        <f t="shared" si="19"/>
        <v>#DIV/0!</v>
      </c>
      <c r="AW24" s="170" t="e">
        <f t="shared" si="7"/>
        <v>#DIV/0!</v>
      </c>
      <c r="AX24" s="86">
        <f>IF(A$1="COLA: Yes 2%",Personnel!AM24*1.02,Personnel!F24)</f>
        <v>0</v>
      </c>
      <c r="AY24" s="91"/>
      <c r="AZ24" s="89"/>
      <c r="BA24" s="92"/>
      <c r="BB24" s="90" t="e">
        <f t="shared" si="20"/>
        <v>#DIV/0!</v>
      </c>
      <c r="BC24" s="155" t="e">
        <f t="shared" si="8"/>
        <v>#N/A</v>
      </c>
      <c r="BD24" s="104"/>
      <c r="BE24" s="103"/>
      <c r="BF24" s="105"/>
      <c r="BG24" s="108" t="e">
        <f t="shared" si="21"/>
        <v>#DIV/0!</v>
      </c>
      <c r="BH24" s="156" t="e">
        <f t="shared" si="9"/>
        <v>#DIV/0!</v>
      </c>
      <c r="BI24" s="199" t="e">
        <f t="shared" si="10"/>
        <v>#DIV/0!</v>
      </c>
      <c r="BJ24" s="200" t="e">
        <f t="shared" si="11"/>
        <v>#DIV/0!</v>
      </c>
    </row>
    <row r="25" spans="1:62" ht="15" x14ac:dyDescent="0.25">
      <c r="A25" s="472"/>
      <c r="B25" s="149"/>
      <c r="C25" s="150"/>
      <c r="D25" s="151" t="e" cm="1">
        <f t="array" ref="D25">_xlfn.IFS(A25="Faculty",'MSU Master Rates'!B$40,A25="Professional",'MSU Master Rates'!B$41,A25="Postdoc",'MSU Master Rates'!B$42,A25="Graduate Student full-time (&gt;6 credits)",'MSU Master Rates'!B$44,A25="Graduate Student part-time (&lt;6 credits)",'MSU Master Rates'!B$45,A25="Undergrad Student full-time (&gt;6 credits)",'MSU Master Rates'!B$46,A25="Undergrad Student part-time (&lt;6 credits)",'MSU Master Rates'!B$47,A25="Classified",'MSU Master Rates'!B$43)</f>
        <v>#N/A</v>
      </c>
      <c r="E25" s="174"/>
      <c r="F25" s="139">
        <v>0</v>
      </c>
      <c r="G25" s="91"/>
      <c r="H25" s="92"/>
      <c r="I25" s="92"/>
      <c r="J25" s="90" t="e">
        <f>IF(G25&gt;0,ROUNDUP((((F25/C25)*G25)),0),ROUNDUP(((((F25/C25)*H25)+((F25/C25)*I25))),0))</f>
        <v>#DIV/0!</v>
      </c>
      <c r="K25" s="155" t="e">
        <f t="shared" si="0"/>
        <v>#N/A</v>
      </c>
      <c r="L25" s="104"/>
      <c r="M25" s="105"/>
      <c r="N25" s="105"/>
      <c r="O25" s="108" t="e">
        <f t="shared" si="13"/>
        <v>#DIV/0!</v>
      </c>
      <c r="P25" s="156" t="e">
        <f t="shared" si="1"/>
        <v>#DIV/0!</v>
      </c>
      <c r="Q25" s="86">
        <f>IF(A$1="COLA: Yes 2%",Personnel!F25*1.02,Personnel!F25)</f>
        <v>0</v>
      </c>
      <c r="R25" s="91"/>
      <c r="S25" s="92"/>
      <c r="T25" s="92"/>
      <c r="U25" s="90" t="e">
        <f t="shared" si="14"/>
        <v>#DIV/0!</v>
      </c>
      <c r="V25" s="155" t="e">
        <f t="shared" si="2"/>
        <v>#N/A</v>
      </c>
      <c r="W25" s="104"/>
      <c r="X25" s="105"/>
      <c r="Y25" s="105"/>
      <c r="Z25" s="177" t="e">
        <f t="shared" si="15"/>
        <v>#DIV/0!</v>
      </c>
      <c r="AA25" s="156" t="e">
        <f t="shared" si="3"/>
        <v>#DIV/0!</v>
      </c>
      <c r="AB25" s="143">
        <f>IF(A$1="COLA: Yes 2%",Personnel!Q25*1.02,Personnel!F25)</f>
        <v>0</v>
      </c>
      <c r="AC25" s="91"/>
      <c r="AD25" s="92"/>
      <c r="AE25" s="92"/>
      <c r="AF25" s="90" t="e">
        <f t="shared" si="16"/>
        <v>#DIV/0!</v>
      </c>
      <c r="AG25" s="155" t="e">
        <f t="shared" si="4"/>
        <v>#N/A</v>
      </c>
      <c r="AH25" s="104"/>
      <c r="AI25" s="105"/>
      <c r="AJ25" s="105"/>
      <c r="AK25" s="108" t="e">
        <f t="shared" ref="AK25:AK28" si="48">IF(AH25&gt;0,ROUNDUP((((AB25/C25)*AH25)),0),ROUNDUP(((((AB25/C25)*AI25)+((AB25/C25)*AJ25))),0))</f>
        <v>#DIV/0!</v>
      </c>
      <c r="AL25" s="156" t="e">
        <f t="shared" ref="AL25:AL28" si="49">IF(E25&gt;0,ROUNDUP(((AK25*E25)),0),ROUNDUP(((AK25*D25)),0))</f>
        <v>#DIV/0!</v>
      </c>
      <c r="AM25" s="86">
        <f>IF(A$1="COLA: Yes 2%",Personnel!AB25*1.02,Personnel!F25)</f>
        <v>0</v>
      </c>
      <c r="AN25" s="91"/>
      <c r="AO25" s="92"/>
      <c r="AP25" s="92"/>
      <c r="AQ25" s="90" t="e">
        <f t="shared" ref="AQ25:AQ28" si="50">IF(AN25&gt;0,ROUNDUP((((AM25/C25)*AN25)),0),ROUNDUP(((((AM25/C25)*AO25)+(AM25/C25)*AP25)),0))</f>
        <v>#DIV/0!</v>
      </c>
      <c r="AR25" s="155" t="e">
        <f t="shared" ref="AR25:AR28" si="51">IF(E25&gt;0,ROUNDUP(((E25*AQ25)),0),ROUNDUP(((D25*AQ25)),0))</f>
        <v>#N/A</v>
      </c>
      <c r="AS25" s="104"/>
      <c r="AT25" s="103"/>
      <c r="AU25" s="105"/>
      <c r="AV25" s="108" t="e">
        <f t="shared" ref="AV25:AV28" si="52">IF(AS25&gt;0,ROUNDUP((((AM25/C25)*AS25)),0),ROUNDUP(((((AM25/C25)*AT25)+((AM25/C25)*AU25))),0))</f>
        <v>#DIV/0!</v>
      </c>
      <c r="AW25" s="170" t="e">
        <f t="shared" ref="AW25:AW28" si="53">IF(E25&gt;0,ROUNDUP(((AV25*E25)),0),ROUNDUP(((AV25*D25)),0))</f>
        <v>#DIV/0!</v>
      </c>
      <c r="AX25" s="86">
        <f>IF(A$1="COLA: Yes 2%",Personnel!AM25*1.02,Personnel!F25)</f>
        <v>0</v>
      </c>
      <c r="AY25" s="91"/>
      <c r="AZ25" s="89"/>
      <c r="BA25" s="92"/>
      <c r="BB25" s="90" t="e">
        <f t="shared" ref="BB25:BB28" si="54">IF(AY25&gt;0,ROUNDUP((((AX25/C25)*AY25)),0),ROUNDUP(((((AX25/C25)*AZ25)+((AX25/C25)*BA25))),0))</f>
        <v>#DIV/0!</v>
      </c>
      <c r="BC25" s="155" t="e">
        <f t="shared" ref="BC25:BC28" si="55">IF(E25&lt;&gt;0,ROUNDUP(((E25*BB25)),0),ROUNDUP(((D25*BB25)),0))</f>
        <v>#N/A</v>
      </c>
      <c r="BD25" s="104"/>
      <c r="BE25" s="103"/>
      <c r="BF25" s="105"/>
      <c r="BG25" s="108" t="e">
        <f t="shared" ref="BG25:BG28" si="56">IF(BD25&gt;0,ROUNDUP((((AX25/C25)*BD25)),0),ROUNDUP(((((AX25/C25)*BE25)+((AX25/C25)*BF25))),0))</f>
        <v>#DIV/0!</v>
      </c>
      <c r="BH25" s="156" t="e">
        <f t="shared" ref="BH25:BH28" si="57">IF(E25&gt;0,ROUNDUP(((BG25*E25)),0),ROUNDUP(((BG25*D25)),0))</f>
        <v>#DIV/0!</v>
      </c>
      <c r="BI25" s="199" t="e">
        <f t="shared" ref="BI25:BI28" si="58">J25+U25+AF25+AQ25+BB25</f>
        <v>#DIV/0!</v>
      </c>
      <c r="BJ25" s="200" t="e">
        <f t="shared" ref="BJ25:BJ28" si="59">O25+Z25+AK25+AV25+BG25</f>
        <v>#DIV/0!</v>
      </c>
    </row>
    <row r="26" spans="1:62" ht="15" x14ac:dyDescent="0.25">
      <c r="A26" s="472"/>
      <c r="B26" s="149"/>
      <c r="C26" s="150"/>
      <c r="D26" s="151" t="e" cm="1">
        <f t="array" ref="D26">_xlfn.IFS(A26="Faculty",'MSU Master Rates'!B$40,A26="Professional",'MSU Master Rates'!B$41,A26="Postdoc",'MSU Master Rates'!B$42,A26="Graduate Student full-time (&gt;6 credits)",'MSU Master Rates'!B$44,A26="Graduate Student part-time (&lt;6 credits)",'MSU Master Rates'!B$45,A26="Undergrad Student full-time (&gt;6 credits)",'MSU Master Rates'!B$46,A26="Undergrad Student part-time (&lt;6 credits)",'MSU Master Rates'!B$47,A26="Classified",'MSU Master Rates'!B$43)</f>
        <v>#N/A</v>
      </c>
      <c r="E26" s="174"/>
      <c r="F26" s="139">
        <v>0</v>
      </c>
      <c r="G26" s="91"/>
      <c r="H26" s="92"/>
      <c r="I26" s="92"/>
      <c r="J26" s="90" t="e">
        <f t="shared" si="12"/>
        <v>#DIV/0!</v>
      </c>
      <c r="K26" s="155" t="e">
        <f t="shared" si="0"/>
        <v>#N/A</v>
      </c>
      <c r="L26" s="104"/>
      <c r="M26" s="105"/>
      <c r="N26" s="105"/>
      <c r="O26" s="108" t="e">
        <f t="shared" si="13"/>
        <v>#DIV/0!</v>
      </c>
      <c r="P26" s="156" t="e">
        <f t="shared" si="1"/>
        <v>#DIV/0!</v>
      </c>
      <c r="Q26" s="86">
        <f>IF(A$1="COLA: Yes 2%",Personnel!F26*1.02,Personnel!F26)</f>
        <v>0</v>
      </c>
      <c r="R26" s="91"/>
      <c r="S26" s="92"/>
      <c r="T26" s="92"/>
      <c r="U26" s="90" t="e">
        <f t="shared" si="14"/>
        <v>#DIV/0!</v>
      </c>
      <c r="V26" s="155" t="e">
        <f t="shared" si="2"/>
        <v>#N/A</v>
      </c>
      <c r="W26" s="104"/>
      <c r="X26" s="105"/>
      <c r="Y26" s="105"/>
      <c r="Z26" s="177" t="e">
        <f t="shared" si="15"/>
        <v>#DIV/0!</v>
      </c>
      <c r="AA26" s="156" t="e">
        <f t="shared" si="3"/>
        <v>#DIV/0!</v>
      </c>
      <c r="AB26" s="143">
        <f>IF(A$1="COLA: Yes 2%",Personnel!Q26*1.02,Personnel!F26)</f>
        <v>0</v>
      </c>
      <c r="AC26" s="91"/>
      <c r="AD26" s="92"/>
      <c r="AE26" s="92"/>
      <c r="AF26" s="90" t="e">
        <f t="shared" si="16"/>
        <v>#DIV/0!</v>
      </c>
      <c r="AG26" s="155" t="e">
        <f t="shared" si="4"/>
        <v>#N/A</v>
      </c>
      <c r="AH26" s="104"/>
      <c r="AI26" s="105"/>
      <c r="AJ26" s="105"/>
      <c r="AK26" s="108" t="e">
        <f>IF(AH26&gt;0,ROUNDUP((((AB26/C26)*AH26)),0),ROUNDUP(((((AB26/C26)*AI26)+((AB26/C26)*AJ26))),0))</f>
        <v>#DIV/0!</v>
      </c>
      <c r="AL26" s="156" t="e">
        <f t="shared" si="49"/>
        <v>#DIV/0!</v>
      </c>
      <c r="AM26" s="86">
        <f>IF(A$1="COLA: Yes 2%",Personnel!AB26*1.02,Personnel!F26)</f>
        <v>0</v>
      </c>
      <c r="AN26" s="91"/>
      <c r="AO26" s="92"/>
      <c r="AP26" s="92"/>
      <c r="AQ26" s="90" t="e">
        <f t="shared" si="50"/>
        <v>#DIV/0!</v>
      </c>
      <c r="AR26" s="155" t="e">
        <f t="shared" si="51"/>
        <v>#N/A</v>
      </c>
      <c r="AS26" s="104"/>
      <c r="AT26" s="103"/>
      <c r="AU26" s="105"/>
      <c r="AV26" s="108" t="e">
        <f t="shared" si="52"/>
        <v>#DIV/0!</v>
      </c>
      <c r="AW26" s="170" t="e">
        <f t="shared" si="53"/>
        <v>#DIV/0!</v>
      </c>
      <c r="AX26" s="86">
        <f>IF(A$1="COLA: Yes 2%",Personnel!AM26*1.02,Personnel!F26)</f>
        <v>0</v>
      </c>
      <c r="AY26" s="91"/>
      <c r="AZ26" s="89"/>
      <c r="BA26" s="92"/>
      <c r="BB26" s="90" t="e">
        <f t="shared" si="54"/>
        <v>#DIV/0!</v>
      </c>
      <c r="BC26" s="155" t="e">
        <f t="shared" si="55"/>
        <v>#N/A</v>
      </c>
      <c r="BD26" s="104"/>
      <c r="BE26" s="103"/>
      <c r="BF26" s="105"/>
      <c r="BG26" s="108" t="e">
        <f t="shared" si="56"/>
        <v>#DIV/0!</v>
      </c>
      <c r="BH26" s="156" t="e">
        <f t="shared" si="57"/>
        <v>#DIV/0!</v>
      </c>
      <c r="BI26" s="199" t="e">
        <f t="shared" si="58"/>
        <v>#DIV/0!</v>
      </c>
      <c r="BJ26" s="200" t="e">
        <f t="shared" si="59"/>
        <v>#DIV/0!</v>
      </c>
    </row>
    <row r="27" spans="1:62" ht="15" x14ac:dyDescent="0.25">
      <c r="A27" s="472"/>
      <c r="B27" s="149"/>
      <c r="C27" s="150"/>
      <c r="D27" s="151" t="e" cm="1">
        <f t="array" ref="D27">_xlfn.IFS(A27="Faculty",'MSU Master Rates'!B$40,A27="Professional",'MSU Master Rates'!B$41,A27="Postdoc",'MSU Master Rates'!B$42,A27="Graduate Student full-time (&gt;6 credits)",'MSU Master Rates'!B$44,A27="Graduate Student part-time (&lt;6 credits)",'MSU Master Rates'!B$45,A27="Undergrad Student full-time (&gt;6 credits)",'MSU Master Rates'!B$46,A27="Undergrad Student part-time (&lt;6 credits)",'MSU Master Rates'!B$47,A27="Classified",'MSU Master Rates'!B$43)</f>
        <v>#N/A</v>
      </c>
      <c r="E27" s="174"/>
      <c r="F27" s="139">
        <v>0</v>
      </c>
      <c r="G27" s="91"/>
      <c r="H27" s="92"/>
      <c r="I27" s="92"/>
      <c r="J27" s="90" t="e">
        <f t="shared" si="12"/>
        <v>#DIV/0!</v>
      </c>
      <c r="K27" s="155" t="e">
        <f t="shared" si="0"/>
        <v>#N/A</v>
      </c>
      <c r="L27" s="104"/>
      <c r="M27" s="105"/>
      <c r="N27" s="105"/>
      <c r="O27" s="108" t="e">
        <f t="shared" si="13"/>
        <v>#DIV/0!</v>
      </c>
      <c r="P27" s="156" t="e">
        <f t="shared" si="1"/>
        <v>#DIV/0!</v>
      </c>
      <c r="Q27" s="86">
        <f>IF(A$1="COLA: Yes 2%",Personnel!F27*1.02,Personnel!F27)</f>
        <v>0</v>
      </c>
      <c r="R27" s="91"/>
      <c r="S27" s="92"/>
      <c r="T27" s="92"/>
      <c r="U27" s="90" t="e">
        <f t="shared" si="14"/>
        <v>#DIV/0!</v>
      </c>
      <c r="V27" s="155" t="e">
        <f t="shared" si="2"/>
        <v>#N/A</v>
      </c>
      <c r="W27" s="104"/>
      <c r="X27" s="105"/>
      <c r="Y27" s="105"/>
      <c r="Z27" s="177" t="e">
        <f t="shared" si="15"/>
        <v>#DIV/0!</v>
      </c>
      <c r="AA27" s="156" t="e">
        <f t="shared" si="3"/>
        <v>#DIV/0!</v>
      </c>
      <c r="AB27" s="143">
        <f>IF(A$1="COLA: Yes 2%",Personnel!Q27*1.02,Personnel!F27)</f>
        <v>0</v>
      </c>
      <c r="AC27" s="91"/>
      <c r="AD27" s="92"/>
      <c r="AE27" s="92"/>
      <c r="AF27" s="90" t="e">
        <f t="shared" si="16"/>
        <v>#DIV/0!</v>
      </c>
      <c r="AG27" s="155" t="e">
        <f t="shared" si="4"/>
        <v>#N/A</v>
      </c>
      <c r="AH27" s="104"/>
      <c r="AI27" s="105"/>
      <c r="AJ27" s="105"/>
      <c r="AK27" s="108" t="e">
        <f t="shared" si="48"/>
        <v>#DIV/0!</v>
      </c>
      <c r="AL27" s="156" t="e">
        <f t="shared" si="49"/>
        <v>#DIV/0!</v>
      </c>
      <c r="AM27" s="86">
        <f>IF(A$1="COLA: Yes 2%",Personnel!AB27*1.02,Personnel!F27)</f>
        <v>0</v>
      </c>
      <c r="AN27" s="91"/>
      <c r="AO27" s="92"/>
      <c r="AP27" s="92"/>
      <c r="AQ27" s="90" t="e">
        <f t="shared" si="50"/>
        <v>#DIV/0!</v>
      </c>
      <c r="AR27" s="155" t="e">
        <f t="shared" si="51"/>
        <v>#N/A</v>
      </c>
      <c r="AS27" s="104"/>
      <c r="AT27" s="103"/>
      <c r="AU27" s="105"/>
      <c r="AV27" s="108" t="e">
        <f t="shared" si="52"/>
        <v>#DIV/0!</v>
      </c>
      <c r="AW27" s="170" t="e">
        <f t="shared" si="53"/>
        <v>#DIV/0!</v>
      </c>
      <c r="AX27" s="86">
        <f>IF(A$1="COLA: Yes 2%",Personnel!AM27*1.02,Personnel!F27)</f>
        <v>0</v>
      </c>
      <c r="AY27" s="91"/>
      <c r="AZ27" s="89"/>
      <c r="BA27" s="92"/>
      <c r="BB27" s="90" t="e">
        <f t="shared" si="54"/>
        <v>#DIV/0!</v>
      </c>
      <c r="BC27" s="155" t="e">
        <f t="shared" si="55"/>
        <v>#N/A</v>
      </c>
      <c r="BD27" s="104"/>
      <c r="BE27" s="103"/>
      <c r="BF27" s="105"/>
      <c r="BG27" s="108" t="e">
        <f t="shared" si="56"/>
        <v>#DIV/0!</v>
      </c>
      <c r="BH27" s="156" t="e">
        <f t="shared" si="57"/>
        <v>#DIV/0!</v>
      </c>
      <c r="BI27" s="199" t="e">
        <f t="shared" si="58"/>
        <v>#DIV/0!</v>
      </c>
      <c r="BJ27" s="200" t="e">
        <f t="shared" si="59"/>
        <v>#DIV/0!</v>
      </c>
    </row>
    <row r="28" spans="1:62" ht="15" x14ac:dyDescent="0.25">
      <c r="A28" s="472"/>
      <c r="B28" s="149"/>
      <c r="C28" s="150"/>
      <c r="D28" s="151" t="e" cm="1">
        <f t="array" ref="D28">_xlfn.IFS(A28="Faculty",'MSU Master Rates'!B$40,A28="Professional",'MSU Master Rates'!B$41,A28="Postdoc",'MSU Master Rates'!B$42,A28="Graduate Student full-time (&gt;6 credits)",'MSU Master Rates'!B$44,A28="Graduate Student part-time (&lt;6 credits)",'MSU Master Rates'!B$45,A28="Undergrad Student full-time (&gt;6 credits)",'MSU Master Rates'!B$46,A28="Undergrad Student part-time (&lt;6 credits)",'MSU Master Rates'!B$47,A28="Classified",'MSU Master Rates'!B$43)</f>
        <v>#N/A</v>
      </c>
      <c r="E28" s="174"/>
      <c r="F28" s="139">
        <v>0</v>
      </c>
      <c r="G28" s="91"/>
      <c r="H28" s="92"/>
      <c r="I28" s="92"/>
      <c r="J28" s="90" t="e">
        <f t="shared" si="12"/>
        <v>#DIV/0!</v>
      </c>
      <c r="K28" s="155" t="e">
        <f t="shared" si="0"/>
        <v>#N/A</v>
      </c>
      <c r="L28" s="104"/>
      <c r="M28" s="105"/>
      <c r="N28" s="105"/>
      <c r="O28" s="108" t="e">
        <f t="shared" si="13"/>
        <v>#DIV/0!</v>
      </c>
      <c r="P28" s="156" t="e">
        <f t="shared" si="1"/>
        <v>#DIV/0!</v>
      </c>
      <c r="Q28" s="86">
        <f>IF(A$1="COLA: Yes 2%",Personnel!F28*1.02,Personnel!F28)</f>
        <v>0</v>
      </c>
      <c r="R28" s="91"/>
      <c r="S28" s="92"/>
      <c r="T28" s="92"/>
      <c r="U28" s="90" t="e">
        <f t="shared" si="14"/>
        <v>#DIV/0!</v>
      </c>
      <c r="V28" s="155" t="e">
        <f t="shared" si="2"/>
        <v>#N/A</v>
      </c>
      <c r="W28" s="104"/>
      <c r="X28" s="105"/>
      <c r="Y28" s="105"/>
      <c r="Z28" s="177" t="e">
        <f t="shared" si="15"/>
        <v>#DIV/0!</v>
      </c>
      <c r="AA28" s="156" t="e">
        <f t="shared" si="3"/>
        <v>#DIV/0!</v>
      </c>
      <c r="AB28" s="143">
        <f>IF(A$1="COLA: Yes 2%",Personnel!Q28*1.02,Personnel!F28)</f>
        <v>0</v>
      </c>
      <c r="AC28" s="91"/>
      <c r="AD28" s="92"/>
      <c r="AE28" s="92"/>
      <c r="AF28" s="90" t="e">
        <f t="shared" si="16"/>
        <v>#DIV/0!</v>
      </c>
      <c r="AG28" s="155" t="e">
        <f t="shared" si="4"/>
        <v>#N/A</v>
      </c>
      <c r="AH28" s="104"/>
      <c r="AI28" s="105"/>
      <c r="AJ28" s="105"/>
      <c r="AK28" s="108" t="e">
        <f t="shared" si="48"/>
        <v>#DIV/0!</v>
      </c>
      <c r="AL28" s="156" t="e">
        <f t="shared" si="49"/>
        <v>#DIV/0!</v>
      </c>
      <c r="AM28" s="86">
        <f>IF(A$1="COLA: Yes 2%",Personnel!AB28*1.02,Personnel!F28)</f>
        <v>0</v>
      </c>
      <c r="AN28" s="91"/>
      <c r="AO28" s="92"/>
      <c r="AP28" s="92"/>
      <c r="AQ28" s="90" t="e">
        <f t="shared" si="50"/>
        <v>#DIV/0!</v>
      </c>
      <c r="AR28" s="155" t="e">
        <f t="shared" si="51"/>
        <v>#N/A</v>
      </c>
      <c r="AS28" s="104"/>
      <c r="AT28" s="103"/>
      <c r="AU28" s="105"/>
      <c r="AV28" s="108" t="e">
        <f t="shared" si="52"/>
        <v>#DIV/0!</v>
      </c>
      <c r="AW28" s="170" t="e">
        <f t="shared" si="53"/>
        <v>#DIV/0!</v>
      </c>
      <c r="AX28" s="86">
        <f>IF(A$1="COLA: Yes 2%",Personnel!AM28*1.02,Personnel!F28)</f>
        <v>0</v>
      </c>
      <c r="AY28" s="91"/>
      <c r="AZ28" s="89"/>
      <c r="BA28" s="92"/>
      <c r="BB28" s="90" t="e">
        <f t="shared" si="54"/>
        <v>#DIV/0!</v>
      </c>
      <c r="BC28" s="155" t="e">
        <f t="shared" si="55"/>
        <v>#N/A</v>
      </c>
      <c r="BD28" s="104"/>
      <c r="BE28" s="103"/>
      <c r="BF28" s="105"/>
      <c r="BG28" s="108" t="e">
        <f t="shared" si="56"/>
        <v>#DIV/0!</v>
      </c>
      <c r="BH28" s="156" t="e">
        <f t="shared" si="57"/>
        <v>#DIV/0!</v>
      </c>
      <c r="BI28" s="199" t="e">
        <f t="shared" si="58"/>
        <v>#DIV/0!</v>
      </c>
      <c r="BJ28" s="200" t="e">
        <f t="shared" si="59"/>
        <v>#DIV/0!</v>
      </c>
    </row>
    <row r="29" spans="1:62" ht="15" x14ac:dyDescent="0.25">
      <c r="A29" s="470"/>
      <c r="B29" s="149"/>
      <c r="C29" s="150"/>
      <c r="D29" s="151" t="e" cm="1">
        <f t="array" ref="D29">_xlfn.IFS(A29="Faculty",'MSU Master Rates'!B$40,A29="Professional",'MSU Master Rates'!B$41,A29="Postdoc",'MSU Master Rates'!B$42,A29="Graduate Student full-time (&gt;6 credits)",'MSU Master Rates'!B$44,A29="Graduate Student part-time (&lt;6 credits)",'MSU Master Rates'!B$45,A29="Undergrad Student full-time (&gt;6 credits)",'MSU Master Rates'!B$46,A29="Undergrad Student part-time (&lt;6 credits)",'MSU Master Rates'!B$47,A29="Classified",'MSU Master Rates'!B$43)</f>
        <v>#N/A</v>
      </c>
      <c r="E29" s="174"/>
      <c r="F29" s="138">
        <v>0</v>
      </c>
      <c r="G29" s="91"/>
      <c r="H29" s="92"/>
      <c r="I29" s="92"/>
      <c r="J29" s="90" t="e">
        <f t="shared" si="12"/>
        <v>#DIV/0!</v>
      </c>
      <c r="K29" s="155" t="e">
        <f t="shared" si="0"/>
        <v>#N/A</v>
      </c>
      <c r="L29" s="104"/>
      <c r="M29" s="105"/>
      <c r="N29" s="105"/>
      <c r="O29" s="108" t="e">
        <f t="shared" si="13"/>
        <v>#DIV/0!</v>
      </c>
      <c r="P29" s="156" t="e">
        <f t="shared" si="1"/>
        <v>#DIV/0!</v>
      </c>
      <c r="Q29" s="86">
        <f>IF(A$1="COLA: Yes 2%",Personnel!F29*1.02,Personnel!F29)</f>
        <v>0</v>
      </c>
      <c r="R29" s="91"/>
      <c r="S29" s="92"/>
      <c r="T29" s="92"/>
      <c r="U29" s="90" t="e">
        <f t="shared" si="14"/>
        <v>#DIV/0!</v>
      </c>
      <c r="V29" s="155" t="e">
        <f t="shared" si="2"/>
        <v>#N/A</v>
      </c>
      <c r="W29" s="104"/>
      <c r="X29" s="105"/>
      <c r="Y29" s="105"/>
      <c r="Z29" s="177" t="e">
        <f t="shared" si="15"/>
        <v>#DIV/0!</v>
      </c>
      <c r="AA29" s="156" t="e">
        <f t="shared" si="3"/>
        <v>#DIV/0!</v>
      </c>
      <c r="AB29" s="143">
        <f>IF(A$1="COLA: Yes 2%",Personnel!Q29*1.02,Personnel!F29)</f>
        <v>0</v>
      </c>
      <c r="AC29" s="91"/>
      <c r="AD29" s="92"/>
      <c r="AE29" s="92"/>
      <c r="AF29" s="90" t="e">
        <f t="shared" si="16"/>
        <v>#DIV/0!</v>
      </c>
      <c r="AG29" s="155" t="e">
        <f t="shared" si="4"/>
        <v>#N/A</v>
      </c>
      <c r="AH29" s="104"/>
      <c r="AI29" s="105"/>
      <c r="AJ29" s="105"/>
      <c r="AK29" s="108" t="e">
        <f t="shared" si="17"/>
        <v>#DIV/0!</v>
      </c>
      <c r="AL29" s="156" t="e">
        <f t="shared" si="5"/>
        <v>#DIV/0!</v>
      </c>
      <c r="AM29" s="86">
        <f>IF(A$1="COLA: Yes 2%",Personnel!AB29*1.02,Personnel!F29)</f>
        <v>0</v>
      </c>
      <c r="AN29" s="91"/>
      <c r="AO29" s="92"/>
      <c r="AP29" s="92"/>
      <c r="AQ29" s="90" t="e">
        <f t="shared" si="18"/>
        <v>#DIV/0!</v>
      </c>
      <c r="AR29" s="155" t="e">
        <f t="shared" si="6"/>
        <v>#N/A</v>
      </c>
      <c r="AS29" s="104"/>
      <c r="AT29" s="103"/>
      <c r="AU29" s="105"/>
      <c r="AV29" s="108" t="e">
        <f t="shared" si="19"/>
        <v>#DIV/0!</v>
      </c>
      <c r="AW29" s="170" t="e">
        <f t="shared" si="7"/>
        <v>#DIV/0!</v>
      </c>
      <c r="AX29" s="86">
        <f>IF(A$1="COLA: Yes 2%",Personnel!AM29*1.02,Personnel!F29)</f>
        <v>0</v>
      </c>
      <c r="AY29" s="91"/>
      <c r="AZ29" s="89"/>
      <c r="BA29" s="92"/>
      <c r="BB29" s="90" t="e">
        <f t="shared" si="20"/>
        <v>#DIV/0!</v>
      </c>
      <c r="BC29" s="155" t="e">
        <f t="shared" si="8"/>
        <v>#N/A</v>
      </c>
      <c r="BD29" s="104"/>
      <c r="BE29" s="103"/>
      <c r="BF29" s="105"/>
      <c r="BG29" s="108" t="e">
        <f t="shared" si="21"/>
        <v>#DIV/0!</v>
      </c>
      <c r="BH29" s="156" t="e">
        <f t="shared" si="9"/>
        <v>#DIV/0!</v>
      </c>
      <c r="BI29" s="199" t="e">
        <f t="shared" si="10"/>
        <v>#DIV/0!</v>
      </c>
      <c r="BJ29" s="200" t="e">
        <f t="shared" si="11"/>
        <v>#DIV/0!</v>
      </c>
    </row>
    <row r="30" spans="1:62" ht="15" x14ac:dyDescent="0.25">
      <c r="A30" s="470"/>
      <c r="B30" s="149"/>
      <c r="C30" s="150"/>
      <c r="D30" s="151" t="e" cm="1">
        <f t="array" ref="D30">_xlfn.IFS(A30="Faculty",'MSU Master Rates'!B$40,A30="Professional",'MSU Master Rates'!B$41,A30="Postdoc",'MSU Master Rates'!B$42,A30="Graduate Student full-time (&gt;6 credits)",'MSU Master Rates'!B$44,A30="Graduate Student part-time (&lt;6 credits)",'MSU Master Rates'!B$45,A30="Undergrad Student full-time (&gt;6 credits)",'MSU Master Rates'!B$46,A30="Undergrad Student part-time (&lt;6 credits)",'MSU Master Rates'!B$47,A30="Classified",'MSU Master Rates'!B$43)</f>
        <v>#N/A</v>
      </c>
      <c r="E30" s="174"/>
      <c r="F30" s="138">
        <v>0</v>
      </c>
      <c r="G30" s="91"/>
      <c r="H30" s="92"/>
      <c r="I30" s="92"/>
      <c r="J30" s="90" t="e">
        <f t="shared" si="12"/>
        <v>#DIV/0!</v>
      </c>
      <c r="K30" s="155" t="e">
        <f t="shared" si="0"/>
        <v>#N/A</v>
      </c>
      <c r="L30" s="104"/>
      <c r="M30" s="105"/>
      <c r="N30" s="105"/>
      <c r="O30" s="108" t="e">
        <f t="shared" si="13"/>
        <v>#DIV/0!</v>
      </c>
      <c r="P30" s="156" t="e">
        <f t="shared" si="1"/>
        <v>#DIV/0!</v>
      </c>
      <c r="Q30" s="86">
        <f>IF(A$1="COLA: Yes 2%",Personnel!F30*1.02,Personnel!F30)</f>
        <v>0</v>
      </c>
      <c r="R30" s="91"/>
      <c r="S30" s="92"/>
      <c r="T30" s="92"/>
      <c r="U30" s="90" t="e">
        <f t="shared" si="14"/>
        <v>#DIV/0!</v>
      </c>
      <c r="V30" s="155" t="e">
        <f t="shared" si="2"/>
        <v>#N/A</v>
      </c>
      <c r="W30" s="104"/>
      <c r="X30" s="105"/>
      <c r="Y30" s="105"/>
      <c r="Z30" s="177" t="e">
        <f t="shared" si="15"/>
        <v>#DIV/0!</v>
      </c>
      <c r="AA30" s="156" t="e">
        <f t="shared" si="3"/>
        <v>#DIV/0!</v>
      </c>
      <c r="AB30" s="143">
        <f>IF(A$1="COLA: Yes 2%",Personnel!Q30*1.02,Personnel!F30)</f>
        <v>0</v>
      </c>
      <c r="AC30" s="91"/>
      <c r="AD30" s="92"/>
      <c r="AE30" s="92"/>
      <c r="AF30" s="90" t="e">
        <f t="shared" si="16"/>
        <v>#DIV/0!</v>
      </c>
      <c r="AG30" s="155" t="e">
        <f t="shared" si="4"/>
        <v>#N/A</v>
      </c>
      <c r="AH30" s="104"/>
      <c r="AI30" s="105"/>
      <c r="AJ30" s="105"/>
      <c r="AK30" s="108" t="e">
        <f t="shared" si="17"/>
        <v>#DIV/0!</v>
      </c>
      <c r="AL30" s="156" t="e">
        <f t="shared" si="5"/>
        <v>#DIV/0!</v>
      </c>
      <c r="AM30" s="86">
        <f>IF(A$1="COLA: Yes 2%",Personnel!AB30*1.02,Personnel!F30)</f>
        <v>0</v>
      </c>
      <c r="AN30" s="91"/>
      <c r="AO30" s="92"/>
      <c r="AP30" s="92"/>
      <c r="AQ30" s="90" t="e">
        <f t="shared" si="18"/>
        <v>#DIV/0!</v>
      </c>
      <c r="AR30" s="155" t="e">
        <f t="shared" si="6"/>
        <v>#N/A</v>
      </c>
      <c r="AS30" s="104"/>
      <c r="AT30" s="103"/>
      <c r="AU30" s="105"/>
      <c r="AV30" s="108" t="e">
        <f t="shared" si="19"/>
        <v>#DIV/0!</v>
      </c>
      <c r="AW30" s="170" t="e">
        <f t="shared" si="7"/>
        <v>#DIV/0!</v>
      </c>
      <c r="AX30" s="86">
        <f>IF(A$1="COLA: Yes 2%",Personnel!AM30*1.02,Personnel!F30)</f>
        <v>0</v>
      </c>
      <c r="AY30" s="91"/>
      <c r="AZ30" s="89"/>
      <c r="BA30" s="92"/>
      <c r="BB30" s="90" t="e">
        <f t="shared" si="20"/>
        <v>#DIV/0!</v>
      </c>
      <c r="BC30" s="155" t="e">
        <f t="shared" si="8"/>
        <v>#N/A</v>
      </c>
      <c r="BD30" s="104"/>
      <c r="BE30" s="103"/>
      <c r="BF30" s="105"/>
      <c r="BG30" s="108" t="e">
        <f t="shared" si="21"/>
        <v>#DIV/0!</v>
      </c>
      <c r="BH30" s="156" t="e">
        <f t="shared" si="9"/>
        <v>#DIV/0!</v>
      </c>
      <c r="BI30" s="199" t="e">
        <f t="shared" si="10"/>
        <v>#DIV/0!</v>
      </c>
      <c r="BJ30" s="200" t="e">
        <f t="shared" si="11"/>
        <v>#DIV/0!</v>
      </c>
    </row>
    <row r="31" spans="1:62" ht="15" x14ac:dyDescent="0.25">
      <c r="A31" s="470"/>
      <c r="B31" s="149"/>
      <c r="C31" s="150"/>
      <c r="D31" s="151" t="e" cm="1">
        <f t="array" ref="D31">_xlfn.IFS(A31="Faculty",'MSU Master Rates'!B$40,A31="Professional",'MSU Master Rates'!B$41,A31="Postdoc",'MSU Master Rates'!B$42,A31="Graduate Student full-time (&gt;6 credits)",'MSU Master Rates'!B$44,A31="Graduate Student part-time (&lt;6 credits)",'MSU Master Rates'!B$45,A31="Undergrad Student full-time (&gt;6 credits)",'MSU Master Rates'!B$46,A31="Undergrad Student part-time (&lt;6 credits)",'MSU Master Rates'!B$47,A31="Classified",'MSU Master Rates'!B$43)</f>
        <v>#N/A</v>
      </c>
      <c r="E31" s="174"/>
      <c r="F31" s="138">
        <v>0</v>
      </c>
      <c r="G31" s="91"/>
      <c r="H31" s="92"/>
      <c r="I31" s="92"/>
      <c r="J31" s="90" t="e">
        <f t="shared" si="12"/>
        <v>#DIV/0!</v>
      </c>
      <c r="K31" s="155" t="e">
        <f t="shared" si="0"/>
        <v>#N/A</v>
      </c>
      <c r="L31" s="104"/>
      <c r="M31" s="105"/>
      <c r="N31" s="105"/>
      <c r="O31" s="108" t="e">
        <f t="shared" si="13"/>
        <v>#DIV/0!</v>
      </c>
      <c r="P31" s="156" t="e">
        <f t="shared" si="1"/>
        <v>#DIV/0!</v>
      </c>
      <c r="Q31" s="86">
        <f>IF(A$1="COLA: Yes 2%",Personnel!F31*1.02,Personnel!F31)</f>
        <v>0</v>
      </c>
      <c r="R31" s="91"/>
      <c r="S31" s="92"/>
      <c r="T31" s="92"/>
      <c r="U31" s="90" t="e">
        <f t="shared" si="14"/>
        <v>#DIV/0!</v>
      </c>
      <c r="V31" s="155" t="e">
        <f t="shared" si="2"/>
        <v>#N/A</v>
      </c>
      <c r="W31" s="104"/>
      <c r="X31" s="105"/>
      <c r="Y31" s="105"/>
      <c r="Z31" s="177" t="e">
        <f t="shared" si="15"/>
        <v>#DIV/0!</v>
      </c>
      <c r="AA31" s="156" t="e">
        <f t="shared" si="3"/>
        <v>#DIV/0!</v>
      </c>
      <c r="AB31" s="143">
        <f>IF(A$1="COLA: Yes 2%",Personnel!Q31*1.02,Personnel!F31)</f>
        <v>0</v>
      </c>
      <c r="AC31" s="91"/>
      <c r="AD31" s="92"/>
      <c r="AE31" s="92"/>
      <c r="AF31" s="90" t="e">
        <f t="shared" si="16"/>
        <v>#DIV/0!</v>
      </c>
      <c r="AG31" s="155" t="e">
        <f t="shared" si="4"/>
        <v>#N/A</v>
      </c>
      <c r="AH31" s="104"/>
      <c r="AI31" s="105"/>
      <c r="AJ31" s="105"/>
      <c r="AK31" s="108" t="e">
        <f t="shared" si="17"/>
        <v>#DIV/0!</v>
      </c>
      <c r="AL31" s="156" t="e">
        <f t="shared" si="5"/>
        <v>#DIV/0!</v>
      </c>
      <c r="AM31" s="86">
        <f>IF(A$1="COLA: Yes 2%",Personnel!AB31*1.02,Personnel!F31)</f>
        <v>0</v>
      </c>
      <c r="AN31" s="91"/>
      <c r="AO31" s="92"/>
      <c r="AP31" s="92"/>
      <c r="AQ31" s="90" t="e">
        <f t="shared" si="18"/>
        <v>#DIV/0!</v>
      </c>
      <c r="AR31" s="155" t="e">
        <f t="shared" si="6"/>
        <v>#N/A</v>
      </c>
      <c r="AS31" s="104"/>
      <c r="AT31" s="103"/>
      <c r="AU31" s="105"/>
      <c r="AV31" s="108" t="e">
        <f t="shared" si="19"/>
        <v>#DIV/0!</v>
      </c>
      <c r="AW31" s="170" t="e">
        <f t="shared" si="7"/>
        <v>#DIV/0!</v>
      </c>
      <c r="AX31" s="86">
        <f>IF(A$1="COLA: Yes 2%",Personnel!AM31*1.02,Personnel!F31)</f>
        <v>0</v>
      </c>
      <c r="AY31" s="91"/>
      <c r="AZ31" s="89"/>
      <c r="BA31" s="92"/>
      <c r="BB31" s="90" t="e">
        <f t="shared" si="20"/>
        <v>#DIV/0!</v>
      </c>
      <c r="BC31" s="155" t="e">
        <f t="shared" si="8"/>
        <v>#N/A</v>
      </c>
      <c r="BD31" s="104"/>
      <c r="BE31" s="103"/>
      <c r="BF31" s="105"/>
      <c r="BG31" s="108" t="e">
        <f t="shared" si="21"/>
        <v>#DIV/0!</v>
      </c>
      <c r="BH31" s="156" t="e">
        <f t="shared" si="9"/>
        <v>#DIV/0!</v>
      </c>
      <c r="BI31" s="199" t="e">
        <f t="shared" si="10"/>
        <v>#DIV/0!</v>
      </c>
      <c r="BJ31" s="200" t="e">
        <f t="shared" si="11"/>
        <v>#DIV/0!</v>
      </c>
    </row>
    <row r="32" spans="1:62" ht="15" x14ac:dyDescent="0.25">
      <c r="A32" s="470"/>
      <c r="B32" s="149"/>
      <c r="C32" s="150"/>
      <c r="D32" s="151" t="e" cm="1">
        <f t="array" ref="D32">_xlfn.IFS(A32="Faculty",'MSU Master Rates'!B$40,A32="Professional",'MSU Master Rates'!B$41,A32="Postdoc",'MSU Master Rates'!B$42,A32="Graduate Student full-time (&gt;6 credits)",'MSU Master Rates'!B$44,A32="Graduate Student part-time (&lt;6 credits)",'MSU Master Rates'!B$45,A32="Undergrad Student full-time (&gt;6 credits)",'MSU Master Rates'!B$46,A32="Undergrad Student part-time (&lt;6 credits)",'MSU Master Rates'!B$47,A32="Classified",'MSU Master Rates'!B$43)</f>
        <v>#N/A</v>
      </c>
      <c r="E32" s="174"/>
      <c r="F32" s="139">
        <v>0</v>
      </c>
      <c r="G32" s="91"/>
      <c r="H32" s="92"/>
      <c r="I32" s="92"/>
      <c r="J32" s="90" t="e">
        <f t="shared" si="12"/>
        <v>#DIV/0!</v>
      </c>
      <c r="K32" s="155" t="e">
        <f t="shared" si="0"/>
        <v>#N/A</v>
      </c>
      <c r="L32" s="104"/>
      <c r="M32" s="105"/>
      <c r="N32" s="105"/>
      <c r="O32" s="108" t="e">
        <f t="shared" si="13"/>
        <v>#DIV/0!</v>
      </c>
      <c r="P32" s="156" t="e">
        <f t="shared" si="1"/>
        <v>#DIV/0!</v>
      </c>
      <c r="Q32" s="86">
        <f>IF(A$1="COLA: Yes 2%",Personnel!F32*1.02,Personnel!F32)</f>
        <v>0</v>
      </c>
      <c r="R32" s="91"/>
      <c r="S32" s="92"/>
      <c r="T32" s="92"/>
      <c r="U32" s="90" t="e">
        <f t="shared" si="14"/>
        <v>#DIV/0!</v>
      </c>
      <c r="V32" s="155" t="e">
        <f t="shared" si="2"/>
        <v>#N/A</v>
      </c>
      <c r="W32" s="104"/>
      <c r="X32" s="105"/>
      <c r="Y32" s="105"/>
      <c r="Z32" s="177" t="e">
        <f t="shared" si="15"/>
        <v>#DIV/0!</v>
      </c>
      <c r="AA32" s="156" t="e">
        <f t="shared" si="3"/>
        <v>#DIV/0!</v>
      </c>
      <c r="AB32" s="143">
        <f>IF(A$1="COLA: Yes 2%",Personnel!Q32*1.02,Personnel!F32)</f>
        <v>0</v>
      </c>
      <c r="AC32" s="91"/>
      <c r="AD32" s="92"/>
      <c r="AE32" s="92"/>
      <c r="AF32" s="90" t="e">
        <f t="shared" si="16"/>
        <v>#DIV/0!</v>
      </c>
      <c r="AG32" s="155" t="e">
        <f t="shared" si="4"/>
        <v>#N/A</v>
      </c>
      <c r="AH32" s="104"/>
      <c r="AI32" s="105"/>
      <c r="AJ32" s="105"/>
      <c r="AK32" s="108" t="e">
        <f t="shared" si="17"/>
        <v>#DIV/0!</v>
      </c>
      <c r="AL32" s="156" t="e">
        <f t="shared" si="5"/>
        <v>#DIV/0!</v>
      </c>
      <c r="AM32" s="86">
        <f>IF(A$1="COLA: Yes 2%",Personnel!AB32*1.02,Personnel!F32)</f>
        <v>0</v>
      </c>
      <c r="AN32" s="91"/>
      <c r="AO32" s="92"/>
      <c r="AP32" s="92"/>
      <c r="AQ32" s="90" t="e">
        <f t="shared" si="18"/>
        <v>#DIV/0!</v>
      </c>
      <c r="AR32" s="155" t="e">
        <f t="shared" si="6"/>
        <v>#N/A</v>
      </c>
      <c r="AS32" s="104"/>
      <c r="AT32" s="103"/>
      <c r="AU32" s="105"/>
      <c r="AV32" s="108" t="e">
        <f t="shared" si="19"/>
        <v>#DIV/0!</v>
      </c>
      <c r="AW32" s="170" t="e">
        <f t="shared" si="7"/>
        <v>#DIV/0!</v>
      </c>
      <c r="AX32" s="86">
        <f>IF(A$1="COLA: Yes 2%",Personnel!AM32*1.02,Personnel!F32)</f>
        <v>0</v>
      </c>
      <c r="AY32" s="91"/>
      <c r="AZ32" s="89"/>
      <c r="BA32" s="92"/>
      <c r="BB32" s="90" t="e">
        <f t="shared" si="20"/>
        <v>#DIV/0!</v>
      </c>
      <c r="BC32" s="155" t="e">
        <f t="shared" si="8"/>
        <v>#N/A</v>
      </c>
      <c r="BD32" s="104"/>
      <c r="BE32" s="103"/>
      <c r="BF32" s="105"/>
      <c r="BG32" s="108" t="e">
        <f t="shared" si="21"/>
        <v>#DIV/0!</v>
      </c>
      <c r="BH32" s="156" t="e">
        <f t="shared" si="9"/>
        <v>#DIV/0!</v>
      </c>
      <c r="BI32" s="199" t="e">
        <f t="shared" si="10"/>
        <v>#DIV/0!</v>
      </c>
      <c r="BJ32" s="200" t="e">
        <f t="shared" si="11"/>
        <v>#DIV/0!</v>
      </c>
    </row>
    <row r="33" spans="1:62" ht="15" x14ac:dyDescent="0.25">
      <c r="A33" s="470"/>
      <c r="B33" s="149"/>
      <c r="C33" s="150"/>
      <c r="D33" s="151" t="e" cm="1">
        <f t="array" ref="D33">_xlfn.IFS(A33="Faculty",'MSU Master Rates'!B$40,A33="Professional",'MSU Master Rates'!B$41,A33="Postdoc",'MSU Master Rates'!B$42,A33="Graduate Student full-time (&gt;6 credits)",'MSU Master Rates'!B$44,A33="Graduate Student part-time (&lt;6 credits)",'MSU Master Rates'!B$45,A33="Undergrad Student full-time (&gt;6 credits)",'MSU Master Rates'!B$46,A33="Undergrad Student part-time (&lt;6 credits)",'MSU Master Rates'!B$47,A33="Classified",'MSU Master Rates'!B$43)</f>
        <v>#N/A</v>
      </c>
      <c r="E33" s="174"/>
      <c r="F33" s="139">
        <v>0</v>
      </c>
      <c r="G33" s="91"/>
      <c r="H33" s="92"/>
      <c r="I33" s="92"/>
      <c r="J33" s="90" t="e">
        <f t="shared" si="12"/>
        <v>#DIV/0!</v>
      </c>
      <c r="K33" s="155" t="e">
        <f t="shared" si="0"/>
        <v>#N/A</v>
      </c>
      <c r="L33" s="104"/>
      <c r="M33" s="105"/>
      <c r="N33" s="105"/>
      <c r="O33" s="108" t="e">
        <f t="shared" si="13"/>
        <v>#DIV/0!</v>
      </c>
      <c r="P33" s="156" t="e">
        <f t="shared" si="1"/>
        <v>#DIV/0!</v>
      </c>
      <c r="Q33" s="86">
        <f>IF(A$1="COLA: Yes 2%",Personnel!F33*1.02,Personnel!F33)</f>
        <v>0</v>
      </c>
      <c r="R33" s="91"/>
      <c r="S33" s="92"/>
      <c r="T33" s="92"/>
      <c r="U33" s="90" t="e">
        <f t="shared" si="14"/>
        <v>#DIV/0!</v>
      </c>
      <c r="V33" s="155" t="e">
        <f t="shared" si="2"/>
        <v>#N/A</v>
      </c>
      <c r="W33" s="104"/>
      <c r="X33" s="105"/>
      <c r="Y33" s="105"/>
      <c r="Z33" s="177" t="e">
        <f t="shared" si="15"/>
        <v>#DIV/0!</v>
      </c>
      <c r="AA33" s="156" t="e">
        <f t="shared" si="3"/>
        <v>#DIV/0!</v>
      </c>
      <c r="AB33" s="143">
        <f>IF(A$1="COLA: Yes 2%",Personnel!Q33*1.02,Personnel!F33)</f>
        <v>0</v>
      </c>
      <c r="AC33" s="91"/>
      <c r="AD33" s="92"/>
      <c r="AE33" s="92"/>
      <c r="AF33" s="90" t="e">
        <f t="shared" si="16"/>
        <v>#DIV/0!</v>
      </c>
      <c r="AG33" s="155" t="e">
        <f t="shared" si="4"/>
        <v>#N/A</v>
      </c>
      <c r="AH33" s="104"/>
      <c r="AI33" s="105"/>
      <c r="AJ33" s="105"/>
      <c r="AK33" s="108" t="e">
        <f t="shared" si="17"/>
        <v>#DIV/0!</v>
      </c>
      <c r="AL33" s="156" t="e">
        <f t="shared" si="5"/>
        <v>#DIV/0!</v>
      </c>
      <c r="AM33" s="86">
        <f>IF(A$1="COLA: Yes 2%",Personnel!AB33*1.02,Personnel!F33)</f>
        <v>0</v>
      </c>
      <c r="AN33" s="91"/>
      <c r="AO33" s="92"/>
      <c r="AP33" s="92"/>
      <c r="AQ33" s="90" t="e">
        <f t="shared" si="18"/>
        <v>#DIV/0!</v>
      </c>
      <c r="AR33" s="155" t="e">
        <f t="shared" si="6"/>
        <v>#N/A</v>
      </c>
      <c r="AS33" s="104"/>
      <c r="AT33" s="103"/>
      <c r="AU33" s="105"/>
      <c r="AV33" s="108" t="e">
        <f t="shared" si="19"/>
        <v>#DIV/0!</v>
      </c>
      <c r="AW33" s="170" t="e">
        <f t="shared" si="7"/>
        <v>#DIV/0!</v>
      </c>
      <c r="AX33" s="86">
        <f>IF(A$1="COLA: Yes 2%",Personnel!AM33*1.02,Personnel!F33)</f>
        <v>0</v>
      </c>
      <c r="AY33" s="91"/>
      <c r="AZ33" s="89"/>
      <c r="BA33" s="92"/>
      <c r="BB33" s="90" t="e">
        <f t="shared" si="20"/>
        <v>#DIV/0!</v>
      </c>
      <c r="BC33" s="155" t="e">
        <f t="shared" si="8"/>
        <v>#N/A</v>
      </c>
      <c r="BD33" s="104"/>
      <c r="BE33" s="103"/>
      <c r="BF33" s="105"/>
      <c r="BG33" s="108" t="e">
        <f t="shared" si="21"/>
        <v>#DIV/0!</v>
      </c>
      <c r="BH33" s="156" t="e">
        <f t="shared" si="9"/>
        <v>#DIV/0!</v>
      </c>
      <c r="BI33" s="199" t="e">
        <f t="shared" si="10"/>
        <v>#DIV/0!</v>
      </c>
      <c r="BJ33" s="200" t="e">
        <f t="shared" si="11"/>
        <v>#DIV/0!</v>
      </c>
    </row>
    <row r="34" spans="1:62" ht="15" x14ac:dyDescent="0.25">
      <c r="A34" s="470"/>
      <c r="B34" s="149"/>
      <c r="C34" s="150"/>
      <c r="D34" s="151" t="e" cm="1">
        <f t="array" ref="D34">_xlfn.IFS(A34="Faculty",'MSU Master Rates'!B$40,A34="Professional",'MSU Master Rates'!B$41,A34="Postdoc",'MSU Master Rates'!B$42,A34="Graduate Student full-time (&gt;6 credits)",'MSU Master Rates'!B$44,A34="Graduate Student part-time (&lt;6 credits)",'MSU Master Rates'!B$45,A34="Undergrad Student full-time (&gt;6 credits)",'MSU Master Rates'!B$46,A34="Undergrad Student part-time (&lt;6 credits)",'MSU Master Rates'!B$47,A34="Classified",'MSU Master Rates'!B$43)</f>
        <v>#N/A</v>
      </c>
      <c r="E34" s="174"/>
      <c r="F34" s="139">
        <v>0</v>
      </c>
      <c r="G34" s="91"/>
      <c r="H34" s="92"/>
      <c r="I34" s="92"/>
      <c r="J34" s="90" t="e">
        <f t="shared" si="12"/>
        <v>#DIV/0!</v>
      </c>
      <c r="K34" s="155" t="e">
        <f t="shared" si="0"/>
        <v>#N/A</v>
      </c>
      <c r="L34" s="104"/>
      <c r="M34" s="105"/>
      <c r="N34" s="105"/>
      <c r="O34" s="108" t="e">
        <f t="shared" si="13"/>
        <v>#DIV/0!</v>
      </c>
      <c r="P34" s="156" t="e">
        <f t="shared" si="1"/>
        <v>#DIV/0!</v>
      </c>
      <c r="Q34" s="86">
        <f>IF(A$1="COLA: Yes 2%",Personnel!F34*1.02,Personnel!F34)</f>
        <v>0</v>
      </c>
      <c r="R34" s="91"/>
      <c r="S34" s="92"/>
      <c r="T34" s="92"/>
      <c r="U34" s="90" t="e">
        <f t="shared" si="14"/>
        <v>#DIV/0!</v>
      </c>
      <c r="V34" s="155" t="e">
        <f t="shared" si="2"/>
        <v>#N/A</v>
      </c>
      <c r="W34" s="104"/>
      <c r="X34" s="105"/>
      <c r="Y34" s="105"/>
      <c r="Z34" s="177" t="e">
        <f t="shared" si="15"/>
        <v>#DIV/0!</v>
      </c>
      <c r="AA34" s="156" t="e">
        <f t="shared" si="3"/>
        <v>#DIV/0!</v>
      </c>
      <c r="AB34" s="143">
        <f>IF(A$1="COLA: Yes 2%",Personnel!Q34*1.02,Personnel!F34)</f>
        <v>0</v>
      </c>
      <c r="AC34" s="91"/>
      <c r="AD34" s="92"/>
      <c r="AE34" s="92"/>
      <c r="AF34" s="90" t="e">
        <f t="shared" si="16"/>
        <v>#DIV/0!</v>
      </c>
      <c r="AG34" s="155" t="e">
        <f t="shared" si="4"/>
        <v>#N/A</v>
      </c>
      <c r="AH34" s="104"/>
      <c r="AI34" s="105"/>
      <c r="AJ34" s="105"/>
      <c r="AK34" s="108" t="e">
        <f t="shared" si="17"/>
        <v>#DIV/0!</v>
      </c>
      <c r="AL34" s="156" t="e">
        <f t="shared" si="5"/>
        <v>#DIV/0!</v>
      </c>
      <c r="AM34" s="86">
        <f>IF(A$1="COLA: Yes 2%",Personnel!AB34*1.02,Personnel!F34)</f>
        <v>0</v>
      </c>
      <c r="AN34" s="91"/>
      <c r="AO34" s="92"/>
      <c r="AP34" s="92"/>
      <c r="AQ34" s="90" t="e">
        <f t="shared" si="18"/>
        <v>#DIV/0!</v>
      </c>
      <c r="AR34" s="155" t="e">
        <f t="shared" si="6"/>
        <v>#N/A</v>
      </c>
      <c r="AS34" s="104"/>
      <c r="AT34" s="103"/>
      <c r="AU34" s="105"/>
      <c r="AV34" s="108" t="e">
        <f t="shared" si="19"/>
        <v>#DIV/0!</v>
      </c>
      <c r="AW34" s="170" t="e">
        <f t="shared" si="7"/>
        <v>#DIV/0!</v>
      </c>
      <c r="AX34" s="86">
        <f>IF(A$1="COLA: Yes 2%",Personnel!AM34*1.02,Personnel!F34)</f>
        <v>0</v>
      </c>
      <c r="AY34" s="91"/>
      <c r="AZ34" s="89"/>
      <c r="BA34" s="92"/>
      <c r="BB34" s="90" t="e">
        <f t="shared" si="20"/>
        <v>#DIV/0!</v>
      </c>
      <c r="BC34" s="155" t="e">
        <f t="shared" si="8"/>
        <v>#N/A</v>
      </c>
      <c r="BD34" s="104"/>
      <c r="BE34" s="103"/>
      <c r="BF34" s="105"/>
      <c r="BG34" s="108" t="e">
        <f t="shared" si="21"/>
        <v>#DIV/0!</v>
      </c>
      <c r="BH34" s="156" t="e">
        <f t="shared" si="9"/>
        <v>#DIV/0!</v>
      </c>
      <c r="BI34" s="199" t="e">
        <f t="shared" si="10"/>
        <v>#DIV/0!</v>
      </c>
      <c r="BJ34" s="200" t="e">
        <f t="shared" si="11"/>
        <v>#DIV/0!</v>
      </c>
    </row>
    <row r="35" spans="1:62" ht="15" x14ac:dyDescent="0.25">
      <c r="A35" s="470"/>
      <c r="B35" s="149"/>
      <c r="C35" s="150"/>
      <c r="D35" s="151" t="e" cm="1">
        <f t="array" ref="D35">_xlfn.IFS(A35="Faculty",'MSU Master Rates'!B$40,A35="Professional",'MSU Master Rates'!B$41,A35="Postdoc",'MSU Master Rates'!B$42,A35="Graduate Student full-time (&gt;6 credits)",'MSU Master Rates'!B$44,A35="Graduate Student part-time (&lt;6 credits)",'MSU Master Rates'!B$45,A35="Undergrad Student full-time (&gt;6 credits)",'MSU Master Rates'!B$46,A35="Undergrad Student part-time (&lt;6 credits)",'MSU Master Rates'!B$47,A35="Classified",'MSU Master Rates'!B$43)</f>
        <v>#N/A</v>
      </c>
      <c r="E35" s="174"/>
      <c r="F35" s="139">
        <v>0</v>
      </c>
      <c r="G35" s="91"/>
      <c r="H35" s="92"/>
      <c r="I35" s="92"/>
      <c r="J35" s="90" t="e">
        <f t="shared" si="12"/>
        <v>#DIV/0!</v>
      </c>
      <c r="K35" s="155" t="e">
        <f t="shared" si="0"/>
        <v>#N/A</v>
      </c>
      <c r="L35" s="104"/>
      <c r="M35" s="105"/>
      <c r="N35" s="105"/>
      <c r="O35" s="108" t="e">
        <f t="shared" si="13"/>
        <v>#DIV/0!</v>
      </c>
      <c r="P35" s="156" t="e">
        <f t="shared" si="1"/>
        <v>#DIV/0!</v>
      </c>
      <c r="Q35" s="86">
        <f>IF(A$1="COLA: Yes 2%",Personnel!F35*1.02,Personnel!F35)</f>
        <v>0</v>
      </c>
      <c r="R35" s="91"/>
      <c r="S35" s="92"/>
      <c r="T35" s="92"/>
      <c r="U35" s="90" t="e">
        <f t="shared" si="14"/>
        <v>#DIV/0!</v>
      </c>
      <c r="V35" s="155" t="e">
        <f t="shared" si="2"/>
        <v>#N/A</v>
      </c>
      <c r="W35" s="104"/>
      <c r="X35" s="105"/>
      <c r="Y35" s="105"/>
      <c r="Z35" s="177" t="e">
        <f t="shared" si="15"/>
        <v>#DIV/0!</v>
      </c>
      <c r="AA35" s="156" t="e">
        <f t="shared" si="3"/>
        <v>#DIV/0!</v>
      </c>
      <c r="AB35" s="143">
        <f>IF(A$1="COLA: Yes 2%",Personnel!Q35*1.02,Personnel!F35)</f>
        <v>0</v>
      </c>
      <c r="AC35" s="91"/>
      <c r="AD35" s="92"/>
      <c r="AE35" s="92"/>
      <c r="AF35" s="90" t="e">
        <f t="shared" si="16"/>
        <v>#DIV/0!</v>
      </c>
      <c r="AG35" s="155" t="e">
        <f t="shared" si="4"/>
        <v>#N/A</v>
      </c>
      <c r="AH35" s="104"/>
      <c r="AI35" s="105"/>
      <c r="AJ35" s="105"/>
      <c r="AK35" s="108" t="e">
        <f t="shared" si="17"/>
        <v>#DIV/0!</v>
      </c>
      <c r="AL35" s="156" t="e">
        <f t="shared" si="5"/>
        <v>#DIV/0!</v>
      </c>
      <c r="AM35" s="86">
        <f>IF(A$1="COLA: Yes 2%",Personnel!AB35*1.02,Personnel!F35)</f>
        <v>0</v>
      </c>
      <c r="AN35" s="91"/>
      <c r="AO35" s="92"/>
      <c r="AP35" s="92"/>
      <c r="AQ35" s="90" t="e">
        <f t="shared" si="18"/>
        <v>#DIV/0!</v>
      </c>
      <c r="AR35" s="155" t="e">
        <f t="shared" si="6"/>
        <v>#N/A</v>
      </c>
      <c r="AS35" s="104"/>
      <c r="AT35" s="103"/>
      <c r="AU35" s="105"/>
      <c r="AV35" s="108" t="e">
        <f t="shared" si="19"/>
        <v>#DIV/0!</v>
      </c>
      <c r="AW35" s="170" t="e">
        <f t="shared" si="7"/>
        <v>#DIV/0!</v>
      </c>
      <c r="AX35" s="86">
        <f>IF(A$1="COLA: Yes 2%",Personnel!AM35*1.02,Personnel!F35)</f>
        <v>0</v>
      </c>
      <c r="AY35" s="91"/>
      <c r="AZ35" s="89"/>
      <c r="BA35" s="92"/>
      <c r="BB35" s="90" t="e">
        <f t="shared" si="20"/>
        <v>#DIV/0!</v>
      </c>
      <c r="BC35" s="155" t="e">
        <f t="shared" si="8"/>
        <v>#N/A</v>
      </c>
      <c r="BD35" s="104"/>
      <c r="BE35" s="103"/>
      <c r="BF35" s="105"/>
      <c r="BG35" s="108" t="e">
        <f t="shared" si="21"/>
        <v>#DIV/0!</v>
      </c>
      <c r="BH35" s="156" t="e">
        <f t="shared" si="9"/>
        <v>#DIV/0!</v>
      </c>
      <c r="BI35" s="199" t="e">
        <f t="shared" si="10"/>
        <v>#DIV/0!</v>
      </c>
      <c r="BJ35" s="200" t="e">
        <f t="shared" si="11"/>
        <v>#DIV/0!</v>
      </c>
    </row>
    <row r="36" spans="1:62" ht="15.75" thickBot="1" x14ac:dyDescent="0.3">
      <c r="A36" s="475"/>
      <c r="B36" s="152"/>
      <c r="C36" s="153"/>
      <c r="D36" s="462" t="e" cm="1">
        <f t="array" ref="D36">_xlfn.IFS(A36="Faculty",'MSU Master Rates'!B$40,A36="Professional",'MSU Master Rates'!B$41,A36="Postdoc",'MSU Master Rates'!B$42,A36="Graduate Student full-time (&gt;6 credits)",'MSU Master Rates'!B$44,A36="Graduate Student part-time (&lt;6 credits)",'MSU Master Rates'!B$45,A36="Undergrad Student full-time (&gt;6 credits)",'MSU Master Rates'!B$46,A36="Undergrad Student part-time (&lt;6 credits)",'MSU Master Rates'!B$47,A36="Classified",'MSU Master Rates'!B$43)</f>
        <v>#N/A</v>
      </c>
      <c r="E36" s="175"/>
      <c r="F36" s="140">
        <v>0</v>
      </c>
      <c r="G36" s="93"/>
      <c r="H36" s="94"/>
      <c r="I36" s="94"/>
      <c r="J36" s="95" t="e">
        <f t="shared" si="12"/>
        <v>#DIV/0!</v>
      </c>
      <c r="K36" s="172" t="e">
        <f t="shared" si="0"/>
        <v>#N/A</v>
      </c>
      <c r="L36" s="106"/>
      <c r="M36" s="107"/>
      <c r="N36" s="107"/>
      <c r="O36" s="109" t="e">
        <f t="shared" si="13"/>
        <v>#DIV/0!</v>
      </c>
      <c r="P36" s="157" t="e">
        <f t="shared" si="1"/>
        <v>#DIV/0!</v>
      </c>
      <c r="Q36" s="87">
        <f>IF(A$1="COLA: Yes 2%",Personnel!F36*1.02,Personnel!F36)</f>
        <v>0</v>
      </c>
      <c r="R36" s="93"/>
      <c r="S36" s="94"/>
      <c r="T36" s="94"/>
      <c r="U36" s="95" t="e">
        <f t="shared" si="14"/>
        <v>#DIV/0!</v>
      </c>
      <c r="V36" s="172" t="e">
        <f t="shared" si="2"/>
        <v>#N/A</v>
      </c>
      <c r="W36" s="106"/>
      <c r="X36" s="107"/>
      <c r="Y36" s="107"/>
      <c r="Z36" s="183" t="e">
        <f t="shared" si="15"/>
        <v>#DIV/0!</v>
      </c>
      <c r="AA36" s="157" t="e">
        <f t="shared" si="3"/>
        <v>#DIV/0!</v>
      </c>
      <c r="AB36" s="87">
        <f>IF(A$1="COLA: Yes 2%",Personnel!Q36*1.02,Personnel!F36)</f>
        <v>0</v>
      </c>
      <c r="AC36" s="93"/>
      <c r="AD36" s="94"/>
      <c r="AE36" s="94"/>
      <c r="AF36" s="95" t="e">
        <f t="shared" si="16"/>
        <v>#DIV/0!</v>
      </c>
      <c r="AG36" s="172" t="e">
        <f t="shared" si="4"/>
        <v>#N/A</v>
      </c>
      <c r="AH36" s="106"/>
      <c r="AI36" s="107"/>
      <c r="AJ36" s="107"/>
      <c r="AK36" s="109" t="e">
        <f t="shared" si="17"/>
        <v>#DIV/0!</v>
      </c>
      <c r="AL36" s="157" t="e">
        <f t="shared" si="5"/>
        <v>#DIV/0!</v>
      </c>
      <c r="AM36" s="87">
        <f>IF(A$1="COLA: Yes 2%",Personnel!AB36*1.02,Personnel!F36)</f>
        <v>0</v>
      </c>
      <c r="AN36" s="93"/>
      <c r="AO36" s="94"/>
      <c r="AP36" s="94"/>
      <c r="AQ36" s="95" t="e">
        <f t="shared" si="18"/>
        <v>#DIV/0!</v>
      </c>
      <c r="AR36" s="172" t="e">
        <f t="shared" si="6"/>
        <v>#N/A</v>
      </c>
      <c r="AS36" s="106"/>
      <c r="AT36" s="107"/>
      <c r="AU36" s="107"/>
      <c r="AV36" s="109" t="e">
        <f t="shared" si="19"/>
        <v>#DIV/0!</v>
      </c>
      <c r="AW36" s="157" t="e">
        <f t="shared" si="7"/>
        <v>#DIV/0!</v>
      </c>
      <c r="AX36" s="87">
        <f>IF(A$1="COLA: Yes 2%",Personnel!AM36*1.02,Personnel!F36)</f>
        <v>0</v>
      </c>
      <c r="AY36" s="93"/>
      <c r="AZ36" s="94"/>
      <c r="BA36" s="94"/>
      <c r="BB36" s="95" t="e">
        <f t="shared" si="20"/>
        <v>#DIV/0!</v>
      </c>
      <c r="BC36" s="172" t="e">
        <f t="shared" si="8"/>
        <v>#N/A</v>
      </c>
      <c r="BD36" s="106"/>
      <c r="BE36" s="107"/>
      <c r="BF36" s="107"/>
      <c r="BG36" s="109" t="e">
        <f t="shared" si="21"/>
        <v>#DIV/0!</v>
      </c>
      <c r="BH36" s="157" t="e">
        <f t="shared" si="9"/>
        <v>#DIV/0!</v>
      </c>
      <c r="BI36" s="201" t="e">
        <f t="shared" si="10"/>
        <v>#DIV/0!</v>
      </c>
      <c r="BJ36" s="202" t="e">
        <f t="shared" si="11"/>
        <v>#DIV/0!</v>
      </c>
    </row>
    <row r="37" spans="1:62" ht="15" thickTop="1" x14ac:dyDescent="0.2"/>
  </sheetData>
  <sheetProtection algorithmName="SHA-512" hashValue="uN8QlNHErcqEj/s4dvzfzKKsjAm6ictyNrs5THgG7RJFtxvyMLaGa2qce7+KiC0hRl6H8nKInkSlGv5MntnOCg==" saltValue="zdlvePLzUgD7LXKwiIGoKg==" spinCount="100000" sheet="1" formatCells="0" formatColumns="0" formatRows="0" insertColumns="0" insertRows="0" insertHyperlinks="0" deleteColumns="0" deleteRows="0" sort="0" autoFilter="0" pivotTables="0"/>
  <mergeCells count="25">
    <mergeCell ref="D21:E21"/>
    <mergeCell ref="B2:B3"/>
    <mergeCell ref="C2:C3"/>
    <mergeCell ref="D2:E2"/>
    <mergeCell ref="F1:P1"/>
    <mergeCell ref="F2:F3"/>
    <mergeCell ref="Q1:AA1"/>
    <mergeCell ref="L2:P2"/>
    <mergeCell ref="W2:AA2"/>
    <mergeCell ref="G2:K2"/>
    <mergeCell ref="R2:U2"/>
    <mergeCell ref="Q2:Q3"/>
    <mergeCell ref="AY2:BC2"/>
    <mergeCell ref="AM2:AM3"/>
    <mergeCell ref="AX2:AX3"/>
    <mergeCell ref="BJ1:BJ3"/>
    <mergeCell ref="BI1:BI3"/>
    <mergeCell ref="BD2:BH2"/>
    <mergeCell ref="AX1:BH1"/>
    <mergeCell ref="AC2:AG2"/>
    <mergeCell ref="AH2:AL2"/>
    <mergeCell ref="AN2:AR2"/>
    <mergeCell ref="AS2:AW2"/>
    <mergeCell ref="AM1:AW1"/>
    <mergeCell ref="AB1:AL1"/>
  </mergeCells>
  <conditionalFormatting sqref="A1">
    <cfRule type="containsText" dxfId="21" priority="8" operator="containsText" text="choose one">
      <formula>NOT(ISERROR(SEARCH("choose one",A1)))</formula>
    </cfRule>
  </conditionalFormatting>
  <conditionalFormatting sqref="A4:A20">
    <cfRule type="containsBlanks" dxfId="20" priority="1">
      <formula>LEN(TRIM(A4))=0</formula>
    </cfRule>
  </conditionalFormatting>
  <conditionalFormatting sqref="A13 D4:F4 D5:D20 F13 B13:B20 E13:E20 E23:E36 Q23:Q36 AB23:AB36 AM23:AM36 AX23:AX36 D23:D1048576">
    <cfRule type="expression" dxfId="19" priority="65" stopIfTrue="1">
      <formula>CELL("Protect", A4)</formula>
    </cfRule>
  </conditionalFormatting>
  <conditionalFormatting sqref="A15:A16">
    <cfRule type="expression" dxfId="18" priority="59" stopIfTrue="1">
      <formula>CELL("Protect", A15)</formula>
    </cfRule>
  </conditionalFormatting>
  <conditionalFormatting sqref="A23:A36">
    <cfRule type="containsBlanks" dxfId="17" priority="3">
      <formula>LEN(TRIM(A23))=0</formula>
    </cfRule>
  </conditionalFormatting>
  <conditionalFormatting sqref="A4:B12 Q4:Q20 AB4:AB20 AM4:AM20 AX4:AX20 E5:F12">
    <cfRule type="expression" dxfId="16" priority="6" stopIfTrue="1">
      <formula>CELL("Protect", A4)</formula>
    </cfRule>
  </conditionalFormatting>
  <conditionalFormatting sqref="A23:B36">
    <cfRule type="expression" dxfId="15" priority="9" stopIfTrue="1">
      <formula>CELL("Protect", A23)</formula>
    </cfRule>
  </conditionalFormatting>
  <conditionalFormatting sqref="C4:C20">
    <cfRule type="containsBlanks" dxfId="14" priority="5">
      <formula>LEN(TRIM(C4))=0</formula>
    </cfRule>
  </conditionalFormatting>
  <conditionalFormatting sqref="C23:C36">
    <cfRule type="containsBlanks" dxfId="13" priority="2">
      <formula>LEN(TRIM(C23))=0</formula>
    </cfRule>
  </conditionalFormatting>
  <conditionalFormatting sqref="F16:F20">
    <cfRule type="expression" dxfId="12" priority="52" stopIfTrue="1">
      <formula>CELL("Protect", F16)</formula>
    </cfRule>
  </conditionalFormatting>
  <conditionalFormatting sqref="F23:F31">
    <cfRule type="expression" dxfId="11" priority="50" stopIfTrue="1">
      <formula>CELL("Protect", F23)</formula>
    </cfRule>
  </conditionalFormatting>
  <hyperlinks>
    <hyperlink ref="B22" r:id="rId1" xr:uid="{ABB00863-C348-470F-8643-5FED2C3408B7}"/>
    <hyperlink ref="D21" r:id="rId2" display="https://www.montana.edu/hr/benicalc.html" xr:uid="{36B60AA0-0B0F-4D20-8720-4933617A6B63}"/>
    <hyperlink ref="D21:E21" r:id="rId3" display="Benefit Calculator" xr:uid="{FE7E545D-7922-402A-92E1-8BB08B62A3D8}"/>
  </hyperlinks>
  <pageMargins left="0.5" right="0.5" top="0.5" bottom="0.5" header="0.3" footer="0.3"/>
  <pageSetup scale="30" fitToWidth="2" orientation="landscape" r:id="rId4"/>
  <headerFooter>
    <oddHeader>&amp;CPersonnel
&amp;F</oddHeader>
    <oddFooter>&amp;L&amp;D&amp;CUpdate F&amp;RLast modified:  04/19/2022</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91C1304B-A824-4F4E-88D0-69E9F7FC4972}">
          <x14:formula1>
            <xm:f>'MSU Master Rates'!$A$36:$A$38</xm:f>
          </x14:formula1>
          <xm:sqref>A1</xm:sqref>
        </x14:dataValidation>
        <x14:dataValidation type="list" allowBlank="1" showInputMessage="1" showErrorMessage="1" xr:uid="{889ACEE2-2671-4FB9-BA99-FDD4D03A5865}">
          <x14:formula1>
            <xm:f>'MSU Master Rates'!$A$49:$A$50</xm:f>
          </x14:formula1>
          <xm:sqref>C4:C20</xm:sqref>
        </x14:dataValidation>
        <x14:dataValidation type="list" allowBlank="1" showInputMessage="1" showErrorMessage="1" xr:uid="{F576305F-2497-43E9-A2C7-E03BB1547B38}">
          <x14:formula1>
            <xm:f>'MSU Master Rates'!$A$50:$A$51</xm:f>
          </x14:formula1>
          <xm:sqref>C23:C36</xm:sqref>
        </x14:dataValidation>
        <x14:dataValidation type="list" allowBlank="1" showInputMessage="1" showErrorMessage="1" xr:uid="{F94CDB7B-30C7-4BA6-974C-41C20D55060C}">
          <x14:formula1>
            <xm:f>'MSU Master Rates'!$A$44:$A$47</xm:f>
          </x14:formula1>
          <xm:sqref>A23:A36</xm:sqref>
        </x14:dataValidation>
        <x14:dataValidation type="list" allowBlank="1" showInputMessage="1" showErrorMessage="1" xr:uid="{2E754025-A349-4124-BCBC-5F661E81A0B9}">
          <x14:formula1>
            <xm:f>'MSU Master Rates'!$A$40:$A$43</xm:f>
          </x14:formula1>
          <xm:sqref>A4:A20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7A0DA-996B-437E-8254-7F9656972A93}">
  <sheetPr codeName="Sheet3">
    <pageSetUpPr fitToPage="1"/>
  </sheetPr>
  <dimension ref="A1:N50"/>
  <sheetViews>
    <sheetView zoomScale="70" zoomScaleNormal="70" workbookViewId="0">
      <pane ySplit="8" topLeftCell="A9" activePane="bottomLeft" state="frozen"/>
      <selection activeCell="B41" sqref="B41"/>
      <selection pane="bottomLeft" activeCell="A13" sqref="A13"/>
    </sheetView>
  </sheetViews>
  <sheetFormatPr defaultColWidth="0" defaultRowHeight="14.25" zeroHeight="1" x14ac:dyDescent="0.2"/>
  <cols>
    <col min="1" max="1" width="66.85546875" style="4" customWidth="1"/>
    <col min="2" max="2" width="15.7109375" style="4" customWidth="1"/>
    <col min="3" max="3" width="14.140625" style="216" customWidth="1"/>
    <col min="4" max="4" width="14.140625" style="4" customWidth="1"/>
    <col min="5" max="5" width="14.140625" style="216" customWidth="1"/>
    <col min="6" max="6" width="14.140625" style="4" customWidth="1"/>
    <col min="7" max="7" width="14.140625" style="216" customWidth="1"/>
    <col min="8" max="8" width="14.140625" style="4" customWidth="1"/>
    <col min="9" max="9" width="14.140625" style="216" customWidth="1"/>
    <col min="10" max="10" width="14.140625" style="4" customWidth="1"/>
    <col min="11" max="11" width="14.140625" style="216" customWidth="1"/>
    <col min="12" max="14" width="14.140625" style="4" customWidth="1"/>
    <col min="15" max="16384" width="9.140625" style="4" hidden="1"/>
  </cols>
  <sheetData>
    <row r="1" spans="1:14" ht="15" x14ac:dyDescent="0.25">
      <c r="A1" s="24" t="s">
        <v>0</v>
      </c>
      <c r="B1" s="38"/>
      <c r="C1" s="203"/>
      <c r="D1" s="3"/>
      <c r="E1" s="217"/>
      <c r="F1" s="38"/>
      <c r="G1" s="203"/>
      <c r="H1" s="3"/>
      <c r="I1" s="217"/>
      <c r="J1" s="38"/>
      <c r="K1" s="203"/>
      <c r="L1" s="71"/>
      <c r="M1" s="132"/>
      <c r="N1" s="127"/>
    </row>
    <row r="2" spans="1:14" ht="15" x14ac:dyDescent="0.25">
      <c r="A2" s="96" t="s">
        <v>1</v>
      </c>
      <c r="B2" s="112" t="s">
        <v>2</v>
      </c>
      <c r="C2" s="204" t="s">
        <v>3</v>
      </c>
      <c r="D2" s="29" t="s">
        <v>2</v>
      </c>
      <c r="E2" s="218" t="s">
        <v>3</v>
      </c>
      <c r="F2" s="112" t="s">
        <v>2</v>
      </c>
      <c r="G2" s="204" t="s">
        <v>3</v>
      </c>
      <c r="H2" s="29" t="s">
        <v>2</v>
      </c>
      <c r="I2" s="218" t="s">
        <v>3</v>
      </c>
      <c r="J2" s="112" t="s">
        <v>2</v>
      </c>
      <c r="K2" s="204" t="s">
        <v>3</v>
      </c>
      <c r="L2" s="72" t="s">
        <v>4</v>
      </c>
      <c r="M2" s="133" t="s">
        <v>4</v>
      </c>
      <c r="N2" s="128" t="s">
        <v>4</v>
      </c>
    </row>
    <row r="3" spans="1:14" ht="15" x14ac:dyDescent="0.25">
      <c r="A3" s="96" t="s">
        <v>116</v>
      </c>
      <c r="B3" s="112" t="s">
        <v>6</v>
      </c>
      <c r="C3" s="204" t="s">
        <v>7</v>
      </c>
      <c r="D3" s="29" t="s">
        <v>6</v>
      </c>
      <c r="E3" s="218" t="s">
        <v>7</v>
      </c>
      <c r="F3" s="112" t="s">
        <v>6</v>
      </c>
      <c r="G3" s="204" t="s">
        <v>7</v>
      </c>
      <c r="H3" s="29" t="s">
        <v>6</v>
      </c>
      <c r="I3" s="218" t="s">
        <v>7</v>
      </c>
      <c r="J3" s="112" t="s">
        <v>6</v>
      </c>
      <c r="K3" s="204" t="s">
        <v>7</v>
      </c>
      <c r="L3" s="72" t="s">
        <v>2</v>
      </c>
      <c r="M3" s="133" t="s">
        <v>3</v>
      </c>
      <c r="N3" s="128" t="s">
        <v>8</v>
      </c>
    </row>
    <row r="4" spans="1:14" ht="15" x14ac:dyDescent="0.25">
      <c r="A4" s="96" t="s">
        <v>117</v>
      </c>
      <c r="B4" s="39" t="s">
        <v>10</v>
      </c>
      <c r="C4" s="205" t="s">
        <v>10</v>
      </c>
      <c r="D4" s="30" t="s">
        <v>11</v>
      </c>
      <c r="E4" s="219" t="s">
        <v>11</v>
      </c>
      <c r="F4" s="39" t="s">
        <v>12</v>
      </c>
      <c r="G4" s="205" t="s">
        <v>12</v>
      </c>
      <c r="H4" s="30" t="s">
        <v>13</v>
      </c>
      <c r="I4" s="219" t="s">
        <v>13</v>
      </c>
      <c r="J4" s="39" t="s">
        <v>14</v>
      </c>
      <c r="K4" s="205" t="s">
        <v>14</v>
      </c>
      <c r="L4" s="73" t="s">
        <v>6</v>
      </c>
      <c r="M4" s="134" t="s">
        <v>7</v>
      </c>
      <c r="N4" s="129" t="s">
        <v>15</v>
      </c>
    </row>
    <row r="5" spans="1:14" ht="15" x14ac:dyDescent="0.25">
      <c r="A5" s="96" t="s">
        <v>16</v>
      </c>
      <c r="B5" s="40"/>
      <c r="C5" s="206"/>
      <c r="D5" s="31"/>
      <c r="E5" s="220"/>
      <c r="F5" s="40"/>
      <c r="G5" s="206"/>
      <c r="H5" s="31"/>
      <c r="I5" s="220"/>
      <c r="J5" s="40"/>
      <c r="K5" s="206"/>
      <c r="L5" s="73"/>
      <c r="M5" s="134"/>
      <c r="N5" s="129"/>
    </row>
    <row r="6" spans="1:14" ht="15" x14ac:dyDescent="0.25">
      <c r="A6" s="96" t="s">
        <v>17</v>
      </c>
      <c r="B6" s="40"/>
      <c r="C6" s="206"/>
      <c r="D6" s="31"/>
      <c r="E6" s="220"/>
      <c r="F6" s="40"/>
      <c r="G6" s="206"/>
      <c r="H6" s="31"/>
      <c r="I6" s="220"/>
      <c r="J6" s="40"/>
      <c r="K6" s="206"/>
      <c r="L6" s="73"/>
      <c r="M6" s="134"/>
      <c r="N6" s="129"/>
    </row>
    <row r="7" spans="1:14" ht="15" x14ac:dyDescent="0.25">
      <c r="A7" s="97" t="s">
        <v>18</v>
      </c>
      <c r="B7" s="40"/>
      <c r="C7" s="206"/>
      <c r="D7" s="31"/>
      <c r="E7" s="220"/>
      <c r="F7" s="40"/>
      <c r="G7" s="206"/>
      <c r="H7" s="31"/>
      <c r="I7" s="220"/>
      <c r="J7" s="40"/>
      <c r="K7" s="206"/>
      <c r="L7" s="73"/>
      <c r="M7" s="134"/>
      <c r="N7" s="129"/>
    </row>
    <row r="8" spans="1:14" ht="15" x14ac:dyDescent="0.25">
      <c r="A8" s="25"/>
      <c r="B8" s="40"/>
      <c r="C8" s="206"/>
      <c r="D8" s="31"/>
      <c r="E8" s="220"/>
      <c r="F8" s="40"/>
      <c r="G8" s="206"/>
      <c r="H8" s="31"/>
      <c r="I8" s="220"/>
      <c r="J8" s="40"/>
      <c r="K8" s="206"/>
      <c r="L8" s="73"/>
      <c r="M8" s="134"/>
      <c r="N8" s="129"/>
    </row>
    <row r="9" spans="1:14" ht="15" x14ac:dyDescent="0.25">
      <c r="A9" s="56" t="s">
        <v>118</v>
      </c>
      <c r="B9" s="60">
        <v>0</v>
      </c>
      <c r="C9" s="392">
        <v>0</v>
      </c>
      <c r="D9" s="113">
        <v>0</v>
      </c>
      <c r="E9" s="404">
        <v>0</v>
      </c>
      <c r="F9" s="60">
        <v>0</v>
      </c>
      <c r="G9" s="392">
        <v>0</v>
      </c>
      <c r="H9" s="113">
        <v>0</v>
      </c>
      <c r="I9" s="404">
        <v>0</v>
      </c>
      <c r="J9" s="60">
        <v>0</v>
      </c>
      <c r="K9" s="392">
        <v>0</v>
      </c>
      <c r="L9" s="74">
        <f>SUM(B9,D9,F9,H9,J9)</f>
        <v>0</v>
      </c>
      <c r="M9" s="135">
        <f>SUM(C9,E9,G9,I9,K9)</f>
        <v>0</v>
      </c>
      <c r="N9" s="130">
        <f>SUM(L9,M9)</f>
        <v>0</v>
      </c>
    </row>
    <row r="10" spans="1:14" ht="15" x14ac:dyDescent="0.25">
      <c r="A10" s="57" t="s">
        <v>119</v>
      </c>
      <c r="B10" s="115">
        <v>0</v>
      </c>
      <c r="C10" s="393">
        <v>0</v>
      </c>
      <c r="D10" s="114">
        <v>0</v>
      </c>
      <c r="E10" s="405">
        <v>0</v>
      </c>
      <c r="F10" s="115">
        <v>0</v>
      </c>
      <c r="G10" s="393">
        <v>0</v>
      </c>
      <c r="H10" s="114">
        <v>0</v>
      </c>
      <c r="I10" s="405">
        <v>0</v>
      </c>
      <c r="J10" s="115">
        <v>0</v>
      </c>
      <c r="K10" s="393">
        <v>0</v>
      </c>
      <c r="L10" s="74">
        <f t="shared" ref="L10:L50" si="0">SUM(B10,D10,F10,H10,J10)</f>
        <v>0</v>
      </c>
      <c r="M10" s="135">
        <f t="shared" ref="M10:M50" si="1">SUM(C10,E10,G10,I10,K10)</f>
        <v>0</v>
      </c>
      <c r="N10" s="130">
        <f t="shared" ref="N10:N50" si="2">SUM(L10,M10)</f>
        <v>0</v>
      </c>
    </row>
    <row r="11" spans="1:14" ht="15" x14ac:dyDescent="0.25">
      <c r="A11" s="24"/>
      <c r="B11" s="43"/>
      <c r="C11" s="209"/>
      <c r="D11" s="32"/>
      <c r="E11" s="223"/>
      <c r="F11" s="43"/>
      <c r="G11" s="209"/>
      <c r="H11" s="32"/>
      <c r="I11" s="223"/>
      <c r="J11" s="43"/>
      <c r="K11" s="209"/>
      <c r="L11" s="75"/>
      <c r="M11" s="136"/>
      <c r="N11" s="131"/>
    </row>
    <row r="12" spans="1:14" ht="15" x14ac:dyDescent="0.25">
      <c r="A12" s="101" t="s">
        <v>213</v>
      </c>
      <c r="B12" s="41">
        <v>0</v>
      </c>
      <c r="C12" s="210">
        <v>0</v>
      </c>
      <c r="D12" s="1">
        <v>0</v>
      </c>
      <c r="E12" s="224">
        <v>0</v>
      </c>
      <c r="F12" s="41">
        <v>0</v>
      </c>
      <c r="G12" s="210">
        <v>0</v>
      </c>
      <c r="H12" s="1">
        <v>0</v>
      </c>
      <c r="I12" s="224">
        <v>0</v>
      </c>
      <c r="J12" s="41">
        <v>0</v>
      </c>
      <c r="K12" s="210">
        <v>0</v>
      </c>
      <c r="L12" s="74">
        <f t="shared" si="0"/>
        <v>0</v>
      </c>
      <c r="M12" s="135">
        <f t="shared" si="1"/>
        <v>0</v>
      </c>
      <c r="N12" s="130">
        <f t="shared" si="2"/>
        <v>0</v>
      </c>
    </row>
    <row r="13" spans="1:14" ht="15" x14ac:dyDescent="0.25">
      <c r="A13" s="23"/>
      <c r="B13" s="45"/>
      <c r="C13" s="207"/>
      <c r="D13" s="35"/>
      <c r="E13" s="221"/>
      <c r="F13" s="45"/>
      <c r="G13" s="207"/>
      <c r="H13" s="35"/>
      <c r="I13" s="221"/>
      <c r="J13" s="45"/>
      <c r="K13" s="207"/>
      <c r="L13" s="75"/>
      <c r="M13" s="136"/>
      <c r="N13" s="131"/>
    </row>
    <row r="14" spans="1:14" ht="15" x14ac:dyDescent="0.25">
      <c r="A14" s="23" t="s">
        <v>33</v>
      </c>
      <c r="B14" s="41">
        <v>0</v>
      </c>
      <c r="C14" s="210">
        <v>0</v>
      </c>
      <c r="D14" s="1">
        <v>0</v>
      </c>
      <c r="E14" s="224">
        <v>0</v>
      </c>
      <c r="F14" s="41">
        <v>0</v>
      </c>
      <c r="G14" s="210">
        <v>0</v>
      </c>
      <c r="H14" s="1">
        <v>0</v>
      </c>
      <c r="I14" s="224">
        <v>0</v>
      </c>
      <c r="J14" s="41">
        <v>0</v>
      </c>
      <c r="K14" s="210">
        <v>0</v>
      </c>
      <c r="L14" s="74">
        <f t="shared" si="0"/>
        <v>0</v>
      </c>
      <c r="M14" s="135">
        <f t="shared" si="1"/>
        <v>0</v>
      </c>
      <c r="N14" s="130">
        <f t="shared" si="2"/>
        <v>0</v>
      </c>
    </row>
    <row r="15" spans="1:14" ht="15" x14ac:dyDescent="0.25">
      <c r="A15" s="23" t="s">
        <v>34</v>
      </c>
      <c r="B15" s="41">
        <v>0</v>
      </c>
      <c r="C15" s="210">
        <v>0</v>
      </c>
      <c r="D15" s="1">
        <v>0</v>
      </c>
      <c r="E15" s="224">
        <v>0</v>
      </c>
      <c r="F15" s="41">
        <v>0</v>
      </c>
      <c r="G15" s="210">
        <v>0</v>
      </c>
      <c r="H15" s="1">
        <v>0</v>
      </c>
      <c r="I15" s="224">
        <v>0</v>
      </c>
      <c r="J15" s="41">
        <v>0</v>
      </c>
      <c r="K15" s="210">
        <v>0</v>
      </c>
      <c r="L15" s="74">
        <f t="shared" si="0"/>
        <v>0</v>
      </c>
      <c r="M15" s="135">
        <f t="shared" si="1"/>
        <v>0</v>
      </c>
      <c r="N15" s="130">
        <f t="shared" si="2"/>
        <v>0</v>
      </c>
    </row>
    <row r="16" spans="1:14" ht="15" x14ac:dyDescent="0.25">
      <c r="A16" s="23"/>
      <c r="B16" s="45"/>
      <c r="C16" s="207"/>
      <c r="D16" s="35"/>
      <c r="E16" s="221"/>
      <c r="F16" s="45"/>
      <c r="G16" s="207"/>
      <c r="H16" s="35"/>
      <c r="I16" s="221"/>
      <c r="J16" s="45"/>
      <c r="K16" s="207"/>
      <c r="L16" s="74"/>
      <c r="M16" s="135"/>
      <c r="N16" s="130"/>
    </row>
    <row r="17" spans="1:14" ht="15" x14ac:dyDescent="0.25">
      <c r="A17" s="23" t="s">
        <v>35</v>
      </c>
      <c r="B17" s="45"/>
      <c r="C17" s="207"/>
      <c r="D17" s="35"/>
      <c r="E17" s="221"/>
      <c r="F17" s="45"/>
      <c r="G17" s="207"/>
      <c r="H17" s="35"/>
      <c r="I17" s="221"/>
      <c r="J17" s="45"/>
      <c r="K17" s="207"/>
      <c r="L17" s="74"/>
      <c r="M17" s="135"/>
      <c r="N17" s="130"/>
    </row>
    <row r="18" spans="1:14" ht="15" x14ac:dyDescent="0.25">
      <c r="A18" s="100" t="s">
        <v>36</v>
      </c>
      <c r="B18" s="41">
        <v>0</v>
      </c>
      <c r="C18" s="210">
        <v>0</v>
      </c>
      <c r="D18" s="1">
        <v>0</v>
      </c>
      <c r="E18" s="224">
        <v>0</v>
      </c>
      <c r="F18" s="41">
        <v>0</v>
      </c>
      <c r="G18" s="210">
        <v>0</v>
      </c>
      <c r="H18" s="1">
        <v>0</v>
      </c>
      <c r="I18" s="224">
        <v>0</v>
      </c>
      <c r="J18" s="41">
        <v>0</v>
      </c>
      <c r="K18" s="210">
        <v>0</v>
      </c>
      <c r="L18" s="74">
        <f t="shared" si="0"/>
        <v>0</v>
      </c>
      <c r="M18" s="135">
        <f t="shared" si="1"/>
        <v>0</v>
      </c>
      <c r="N18" s="130">
        <f t="shared" si="2"/>
        <v>0</v>
      </c>
    </row>
    <row r="19" spans="1:14" ht="15" x14ac:dyDescent="0.25">
      <c r="A19" s="100" t="s">
        <v>37</v>
      </c>
      <c r="B19" s="41">
        <v>0</v>
      </c>
      <c r="C19" s="210">
        <v>0</v>
      </c>
      <c r="D19" s="1">
        <v>0</v>
      </c>
      <c r="E19" s="224">
        <v>0</v>
      </c>
      <c r="F19" s="41">
        <v>0</v>
      </c>
      <c r="G19" s="210">
        <v>0</v>
      </c>
      <c r="H19" s="1">
        <v>0</v>
      </c>
      <c r="I19" s="224">
        <v>0</v>
      </c>
      <c r="J19" s="41">
        <v>0</v>
      </c>
      <c r="K19" s="210">
        <v>0</v>
      </c>
      <c r="L19" s="74">
        <f t="shared" si="0"/>
        <v>0</v>
      </c>
      <c r="M19" s="135">
        <f t="shared" si="1"/>
        <v>0</v>
      </c>
      <c r="N19" s="130">
        <f t="shared" si="2"/>
        <v>0</v>
      </c>
    </row>
    <row r="20" spans="1:14" ht="15" x14ac:dyDescent="0.25">
      <c r="A20" s="100" t="s">
        <v>38</v>
      </c>
      <c r="B20" s="41">
        <v>0</v>
      </c>
      <c r="C20" s="210">
        <v>0</v>
      </c>
      <c r="D20" s="1">
        <v>0</v>
      </c>
      <c r="E20" s="224">
        <v>0</v>
      </c>
      <c r="F20" s="41">
        <v>0</v>
      </c>
      <c r="G20" s="210">
        <v>0</v>
      </c>
      <c r="H20" s="1">
        <v>0</v>
      </c>
      <c r="I20" s="224">
        <v>0</v>
      </c>
      <c r="J20" s="41">
        <v>0</v>
      </c>
      <c r="K20" s="210">
        <v>0</v>
      </c>
      <c r="L20" s="74">
        <f t="shared" si="0"/>
        <v>0</v>
      </c>
      <c r="M20" s="135">
        <f t="shared" si="1"/>
        <v>0</v>
      </c>
      <c r="N20" s="130">
        <f t="shared" si="2"/>
        <v>0</v>
      </c>
    </row>
    <row r="21" spans="1:14" ht="15" x14ac:dyDescent="0.25">
      <c r="A21" s="100" t="s">
        <v>40</v>
      </c>
      <c r="B21" s="41">
        <v>0</v>
      </c>
      <c r="C21" s="210">
        <v>0</v>
      </c>
      <c r="D21" s="1">
        <v>0</v>
      </c>
      <c r="E21" s="224">
        <v>0</v>
      </c>
      <c r="F21" s="41">
        <v>0</v>
      </c>
      <c r="G21" s="210">
        <v>0</v>
      </c>
      <c r="H21" s="1">
        <v>0</v>
      </c>
      <c r="I21" s="224">
        <v>0</v>
      </c>
      <c r="J21" s="41">
        <v>0</v>
      </c>
      <c r="K21" s="210">
        <v>0</v>
      </c>
      <c r="L21" s="74">
        <f t="shared" si="0"/>
        <v>0</v>
      </c>
      <c r="M21" s="135">
        <f t="shared" si="1"/>
        <v>0</v>
      </c>
      <c r="N21" s="130">
        <f t="shared" si="2"/>
        <v>0</v>
      </c>
    </row>
    <row r="22" spans="1:14" ht="15" x14ac:dyDescent="0.25">
      <c r="A22" s="81" t="s">
        <v>41</v>
      </c>
      <c r="B22" s="45"/>
      <c r="C22" s="207"/>
      <c r="D22" s="35"/>
      <c r="E22" s="221"/>
      <c r="F22" s="45"/>
      <c r="G22" s="207"/>
      <c r="H22" s="35"/>
      <c r="I22" s="221"/>
      <c r="J22" s="45"/>
      <c r="K22" s="207"/>
      <c r="L22" s="74"/>
      <c r="M22" s="135"/>
      <c r="N22" s="130"/>
    </row>
    <row r="23" spans="1:14" ht="15" x14ac:dyDescent="0.25">
      <c r="A23" s="80" t="s">
        <v>42</v>
      </c>
      <c r="B23" s="41">
        <v>0</v>
      </c>
      <c r="C23" s="210">
        <v>0</v>
      </c>
      <c r="D23" s="1">
        <v>0</v>
      </c>
      <c r="E23" s="224">
        <v>0</v>
      </c>
      <c r="F23" s="41">
        <v>0</v>
      </c>
      <c r="G23" s="210">
        <v>0</v>
      </c>
      <c r="H23" s="1">
        <v>0</v>
      </c>
      <c r="I23" s="224">
        <v>0</v>
      </c>
      <c r="J23" s="41">
        <v>0</v>
      </c>
      <c r="K23" s="210">
        <v>0</v>
      </c>
      <c r="L23" s="74">
        <f t="shared" si="0"/>
        <v>0</v>
      </c>
      <c r="M23" s="135">
        <f t="shared" si="1"/>
        <v>0</v>
      </c>
      <c r="N23" s="130">
        <f t="shared" si="2"/>
        <v>0</v>
      </c>
    </row>
    <row r="24" spans="1:14" ht="15" x14ac:dyDescent="0.25">
      <c r="A24" s="80" t="s">
        <v>45</v>
      </c>
      <c r="B24" s="41">
        <v>0</v>
      </c>
      <c r="C24" s="210">
        <v>0</v>
      </c>
      <c r="D24" s="1">
        <v>0</v>
      </c>
      <c r="E24" s="224">
        <v>0</v>
      </c>
      <c r="F24" s="41">
        <v>0</v>
      </c>
      <c r="G24" s="210">
        <v>0</v>
      </c>
      <c r="H24" s="1">
        <v>0</v>
      </c>
      <c r="I24" s="224">
        <v>0</v>
      </c>
      <c r="J24" s="41">
        <v>0</v>
      </c>
      <c r="K24" s="210">
        <v>0</v>
      </c>
      <c r="L24" s="74">
        <f t="shared" si="0"/>
        <v>0</v>
      </c>
      <c r="M24" s="135">
        <f t="shared" si="1"/>
        <v>0</v>
      </c>
      <c r="N24" s="130">
        <f t="shared" si="2"/>
        <v>0</v>
      </c>
    </row>
    <row r="25" spans="1:14" ht="15" x14ac:dyDescent="0.25">
      <c r="A25" s="80" t="s">
        <v>47</v>
      </c>
      <c r="B25" s="41">
        <v>0</v>
      </c>
      <c r="C25" s="210">
        <v>0</v>
      </c>
      <c r="D25" s="1">
        <v>0</v>
      </c>
      <c r="E25" s="224">
        <v>0</v>
      </c>
      <c r="F25" s="41">
        <v>0</v>
      </c>
      <c r="G25" s="210">
        <v>0</v>
      </c>
      <c r="H25" s="1">
        <v>0</v>
      </c>
      <c r="I25" s="224">
        <v>0</v>
      </c>
      <c r="J25" s="41">
        <v>0</v>
      </c>
      <c r="K25" s="210">
        <v>0</v>
      </c>
      <c r="L25" s="74">
        <f t="shared" si="0"/>
        <v>0</v>
      </c>
      <c r="M25" s="135">
        <f t="shared" si="1"/>
        <v>0</v>
      </c>
      <c r="N25" s="130">
        <f t="shared" si="2"/>
        <v>0</v>
      </c>
    </row>
    <row r="26" spans="1:14" ht="15" x14ac:dyDescent="0.25">
      <c r="A26" s="80" t="s">
        <v>48</v>
      </c>
      <c r="B26" s="41">
        <v>0</v>
      </c>
      <c r="C26" s="211">
        <v>0</v>
      </c>
      <c r="D26" s="33">
        <v>0</v>
      </c>
      <c r="E26" s="225">
        <v>0</v>
      </c>
      <c r="F26" s="50">
        <v>0</v>
      </c>
      <c r="G26" s="211">
        <v>0</v>
      </c>
      <c r="H26" s="33">
        <v>0</v>
      </c>
      <c r="I26" s="225">
        <v>0</v>
      </c>
      <c r="J26" s="50">
        <v>0</v>
      </c>
      <c r="K26" s="211">
        <v>0</v>
      </c>
      <c r="L26" s="74">
        <f t="shared" si="0"/>
        <v>0</v>
      </c>
      <c r="M26" s="135">
        <f t="shared" si="1"/>
        <v>0</v>
      </c>
      <c r="N26" s="130">
        <f t="shared" si="2"/>
        <v>0</v>
      </c>
    </row>
    <row r="27" spans="1:14" ht="15" x14ac:dyDescent="0.25">
      <c r="A27" s="98" t="s">
        <v>120</v>
      </c>
      <c r="B27" s="44">
        <v>0</v>
      </c>
      <c r="C27" s="212">
        <v>0</v>
      </c>
      <c r="D27" s="121">
        <v>0</v>
      </c>
      <c r="E27" s="226">
        <v>0</v>
      </c>
      <c r="F27" s="122">
        <v>0</v>
      </c>
      <c r="G27" s="212">
        <v>0</v>
      </c>
      <c r="H27" s="121">
        <v>0</v>
      </c>
      <c r="I27" s="226">
        <v>0</v>
      </c>
      <c r="J27" s="122">
        <v>0</v>
      </c>
      <c r="K27" s="212">
        <v>0</v>
      </c>
      <c r="L27" s="74">
        <f t="shared" si="0"/>
        <v>0</v>
      </c>
      <c r="M27" s="135">
        <f t="shared" si="1"/>
        <v>0</v>
      </c>
      <c r="N27" s="130">
        <f t="shared" si="2"/>
        <v>0</v>
      </c>
    </row>
    <row r="28" spans="1:14" ht="15" x14ac:dyDescent="0.25">
      <c r="A28" s="99" t="s">
        <v>121</v>
      </c>
      <c r="B28" s="44">
        <v>0</v>
      </c>
      <c r="C28" s="212">
        <v>0</v>
      </c>
      <c r="D28" s="121">
        <v>0</v>
      </c>
      <c r="E28" s="226">
        <v>0</v>
      </c>
      <c r="F28" s="122">
        <v>0</v>
      </c>
      <c r="G28" s="212">
        <v>0</v>
      </c>
      <c r="H28" s="121">
        <v>0</v>
      </c>
      <c r="I28" s="226">
        <v>0</v>
      </c>
      <c r="J28" s="122">
        <v>0</v>
      </c>
      <c r="K28" s="212">
        <v>0</v>
      </c>
      <c r="L28" s="74">
        <f t="shared" si="0"/>
        <v>0</v>
      </c>
      <c r="M28" s="135">
        <f t="shared" si="1"/>
        <v>0</v>
      </c>
      <c r="N28" s="130">
        <f t="shared" si="2"/>
        <v>0</v>
      </c>
    </row>
    <row r="29" spans="1:14" ht="15" x14ac:dyDescent="0.25">
      <c r="A29" s="98" t="s">
        <v>122</v>
      </c>
      <c r="B29" s="44">
        <v>0</v>
      </c>
      <c r="C29" s="212">
        <v>0</v>
      </c>
      <c r="D29" s="121">
        <v>0</v>
      </c>
      <c r="E29" s="226">
        <v>0</v>
      </c>
      <c r="F29" s="122">
        <v>0</v>
      </c>
      <c r="G29" s="212">
        <v>0</v>
      </c>
      <c r="H29" s="121">
        <v>0</v>
      </c>
      <c r="I29" s="226">
        <v>0</v>
      </c>
      <c r="J29" s="122">
        <v>0</v>
      </c>
      <c r="K29" s="212">
        <v>0</v>
      </c>
      <c r="L29" s="74">
        <f t="shared" si="0"/>
        <v>0</v>
      </c>
      <c r="M29" s="135">
        <f t="shared" si="1"/>
        <v>0</v>
      </c>
      <c r="N29" s="130">
        <f t="shared" si="2"/>
        <v>0</v>
      </c>
    </row>
    <row r="30" spans="1:14" ht="15" x14ac:dyDescent="0.25">
      <c r="A30" s="83" t="s">
        <v>54</v>
      </c>
      <c r="B30" s="85"/>
      <c r="C30" s="394"/>
      <c r="D30" s="110"/>
      <c r="E30" s="406"/>
      <c r="F30" s="111"/>
      <c r="G30" s="394"/>
      <c r="H30" s="110"/>
      <c r="I30" s="406"/>
      <c r="J30" s="111"/>
      <c r="K30" s="394"/>
      <c r="L30" s="74"/>
      <c r="M30" s="135"/>
      <c r="N30" s="130"/>
    </row>
    <row r="31" spans="1:14" ht="15" x14ac:dyDescent="0.25">
      <c r="A31" s="82" t="s">
        <v>55</v>
      </c>
      <c r="B31" s="44">
        <v>0</v>
      </c>
      <c r="C31" s="212">
        <v>0</v>
      </c>
      <c r="D31" s="121">
        <v>0</v>
      </c>
      <c r="E31" s="226">
        <v>0</v>
      </c>
      <c r="F31" s="122">
        <v>0</v>
      </c>
      <c r="G31" s="212">
        <v>0</v>
      </c>
      <c r="H31" s="121">
        <v>0</v>
      </c>
      <c r="I31" s="226">
        <v>0</v>
      </c>
      <c r="J31" s="122">
        <v>0</v>
      </c>
      <c r="K31" s="212">
        <v>0</v>
      </c>
      <c r="L31" s="74">
        <f t="shared" si="0"/>
        <v>0</v>
      </c>
      <c r="M31" s="135">
        <f t="shared" si="1"/>
        <v>0</v>
      </c>
      <c r="N31" s="130">
        <f t="shared" si="2"/>
        <v>0</v>
      </c>
    </row>
    <row r="32" spans="1:14" ht="15" x14ac:dyDescent="0.25">
      <c r="A32" s="82" t="s">
        <v>56</v>
      </c>
      <c r="B32" s="44">
        <v>0</v>
      </c>
      <c r="C32" s="212">
        <v>0</v>
      </c>
      <c r="D32" s="121">
        <v>0</v>
      </c>
      <c r="E32" s="226">
        <v>0</v>
      </c>
      <c r="F32" s="122">
        <v>0</v>
      </c>
      <c r="G32" s="212">
        <v>0</v>
      </c>
      <c r="H32" s="121">
        <v>0</v>
      </c>
      <c r="I32" s="226">
        <v>0</v>
      </c>
      <c r="J32" s="122">
        <v>0</v>
      </c>
      <c r="K32" s="212">
        <v>0</v>
      </c>
      <c r="L32" s="74">
        <f t="shared" si="0"/>
        <v>0</v>
      </c>
      <c r="M32" s="135">
        <f t="shared" si="1"/>
        <v>0</v>
      </c>
      <c r="N32" s="130">
        <f t="shared" si="2"/>
        <v>0</v>
      </c>
    </row>
    <row r="33" spans="1:14" ht="15" x14ac:dyDescent="0.25">
      <c r="A33" s="80" t="s">
        <v>58</v>
      </c>
      <c r="B33" s="41">
        <v>0</v>
      </c>
      <c r="C33" s="213">
        <v>0</v>
      </c>
      <c r="D33" s="34">
        <v>0</v>
      </c>
      <c r="E33" s="227">
        <v>0</v>
      </c>
      <c r="F33" s="51">
        <v>0</v>
      </c>
      <c r="G33" s="213">
        <v>0</v>
      </c>
      <c r="H33" s="34">
        <v>0</v>
      </c>
      <c r="I33" s="227">
        <v>0</v>
      </c>
      <c r="J33" s="51">
        <v>0</v>
      </c>
      <c r="K33" s="213">
        <v>0</v>
      </c>
      <c r="L33" s="74">
        <f t="shared" si="0"/>
        <v>0</v>
      </c>
      <c r="M33" s="135">
        <f t="shared" si="1"/>
        <v>0</v>
      </c>
      <c r="N33" s="130">
        <f t="shared" si="2"/>
        <v>0</v>
      </c>
    </row>
    <row r="34" spans="1:14" ht="15" x14ac:dyDescent="0.25">
      <c r="A34" s="84" t="s">
        <v>59</v>
      </c>
      <c r="B34" s="41">
        <v>0</v>
      </c>
      <c r="C34" s="210">
        <v>0</v>
      </c>
      <c r="D34" s="1">
        <v>0</v>
      </c>
      <c r="E34" s="224">
        <v>0</v>
      </c>
      <c r="F34" s="41">
        <v>0</v>
      </c>
      <c r="G34" s="210">
        <v>0</v>
      </c>
      <c r="H34" s="1">
        <v>0</v>
      </c>
      <c r="I34" s="224">
        <v>0</v>
      </c>
      <c r="J34" s="41">
        <v>0</v>
      </c>
      <c r="K34" s="210">
        <v>0</v>
      </c>
      <c r="L34" s="74">
        <f t="shared" si="0"/>
        <v>0</v>
      </c>
      <c r="M34" s="135">
        <f t="shared" si="1"/>
        <v>0</v>
      </c>
      <c r="N34" s="130">
        <f t="shared" si="2"/>
        <v>0</v>
      </c>
    </row>
    <row r="35" spans="1:14" ht="15" x14ac:dyDescent="0.25">
      <c r="A35" s="58"/>
      <c r="B35" s="123"/>
      <c r="C35" s="395"/>
      <c r="D35" s="124"/>
      <c r="E35" s="407"/>
      <c r="F35" s="123"/>
      <c r="G35" s="395"/>
      <c r="H35" s="124"/>
      <c r="I35" s="407"/>
      <c r="J35" s="123"/>
      <c r="K35" s="395"/>
      <c r="L35" s="74"/>
      <c r="M35" s="135"/>
      <c r="N35" s="130"/>
    </row>
    <row r="36" spans="1:14" ht="15" x14ac:dyDescent="0.25">
      <c r="A36" s="24" t="s">
        <v>123</v>
      </c>
      <c r="B36" s="85">
        <f t="shared" ref="B36:K36" si="3">SUM(B9,B10,B12,B14,B15,B18,B19,B20,B21,B23,B24,B25,B26,B27,B28,B29,B31,B32,B33,B34)</f>
        <v>0</v>
      </c>
      <c r="C36" s="396">
        <f t="shared" si="3"/>
        <v>0</v>
      </c>
      <c r="D36" s="85">
        <f t="shared" si="3"/>
        <v>0</v>
      </c>
      <c r="E36" s="396">
        <f t="shared" si="3"/>
        <v>0</v>
      </c>
      <c r="F36" s="85">
        <f t="shared" si="3"/>
        <v>0</v>
      </c>
      <c r="G36" s="396">
        <f t="shared" si="3"/>
        <v>0</v>
      </c>
      <c r="H36" s="85">
        <f t="shared" si="3"/>
        <v>0</v>
      </c>
      <c r="I36" s="396">
        <f t="shared" si="3"/>
        <v>0</v>
      </c>
      <c r="J36" s="85">
        <f t="shared" si="3"/>
        <v>0</v>
      </c>
      <c r="K36" s="411">
        <f t="shared" si="3"/>
        <v>0</v>
      </c>
      <c r="L36" s="74">
        <f t="shared" si="0"/>
        <v>0</v>
      </c>
      <c r="M36" s="135">
        <f t="shared" si="1"/>
        <v>0</v>
      </c>
      <c r="N36" s="130">
        <f t="shared" si="2"/>
        <v>0</v>
      </c>
    </row>
    <row r="37" spans="1:14" ht="15" x14ac:dyDescent="0.25">
      <c r="A37" s="23"/>
      <c r="B37" s="141"/>
      <c r="C37" s="208"/>
      <c r="D37" s="142"/>
      <c r="E37" s="208"/>
      <c r="F37" s="141"/>
      <c r="G37" s="208"/>
      <c r="H37" s="142"/>
      <c r="I37" s="208"/>
      <c r="J37" s="141"/>
      <c r="K37" s="208"/>
      <c r="L37" s="74"/>
      <c r="M37" s="135"/>
      <c r="N37" s="130"/>
    </row>
    <row r="38" spans="1:14" ht="15" x14ac:dyDescent="0.25">
      <c r="A38" s="23" t="s">
        <v>124</v>
      </c>
      <c r="B38" s="184">
        <v>0</v>
      </c>
      <c r="C38" s="210">
        <v>0</v>
      </c>
      <c r="D38" s="188">
        <v>0</v>
      </c>
      <c r="E38" s="210">
        <v>0</v>
      </c>
      <c r="F38" s="44">
        <v>0</v>
      </c>
      <c r="G38" s="210">
        <v>0</v>
      </c>
      <c r="H38" s="188">
        <v>0</v>
      </c>
      <c r="I38" s="210">
        <v>0</v>
      </c>
      <c r="J38" s="44">
        <v>0</v>
      </c>
      <c r="K38" s="210">
        <v>0</v>
      </c>
      <c r="L38" s="76">
        <f>SUM(B38,D38,F38,H38,J38)</f>
        <v>0</v>
      </c>
      <c r="M38" s="135">
        <f>SUM(C38,E38,G38,I38,K38)</f>
        <v>0</v>
      </c>
      <c r="N38" s="130">
        <f>SUM(L38,M38)</f>
        <v>0</v>
      </c>
    </row>
    <row r="39" spans="1:14" ht="15" x14ac:dyDescent="0.25">
      <c r="A39" s="23" t="s">
        <v>125</v>
      </c>
      <c r="B39" s="185">
        <v>0</v>
      </c>
      <c r="C39" s="397">
        <v>0</v>
      </c>
      <c r="D39" s="189">
        <v>0</v>
      </c>
      <c r="E39" s="397">
        <v>0</v>
      </c>
      <c r="F39" s="192">
        <v>0</v>
      </c>
      <c r="G39" s="397">
        <v>0</v>
      </c>
      <c r="H39" s="189">
        <v>0</v>
      </c>
      <c r="I39" s="397">
        <v>0</v>
      </c>
      <c r="J39" s="192">
        <v>0</v>
      </c>
      <c r="K39" s="397">
        <v>0</v>
      </c>
      <c r="L39" s="77"/>
      <c r="M39" s="135"/>
      <c r="N39" s="130"/>
    </row>
    <row r="40" spans="1:14" ht="15" x14ac:dyDescent="0.25">
      <c r="A40" s="24" t="s">
        <v>63</v>
      </c>
      <c r="B40" s="186">
        <f t="shared" ref="B40:K40" si="4">ROUNDUP((B38*B39),0)</f>
        <v>0</v>
      </c>
      <c r="C40" s="398">
        <f t="shared" si="4"/>
        <v>0</v>
      </c>
      <c r="D40" s="190">
        <f t="shared" si="4"/>
        <v>0</v>
      </c>
      <c r="E40" s="398">
        <f t="shared" si="4"/>
        <v>0</v>
      </c>
      <c r="F40" s="186">
        <f t="shared" si="4"/>
        <v>0</v>
      </c>
      <c r="G40" s="398">
        <f t="shared" si="4"/>
        <v>0</v>
      </c>
      <c r="H40" s="190">
        <f t="shared" si="4"/>
        <v>0</v>
      </c>
      <c r="I40" s="398">
        <f t="shared" si="4"/>
        <v>0</v>
      </c>
      <c r="J40" s="186">
        <f t="shared" si="4"/>
        <v>0</v>
      </c>
      <c r="K40" s="398">
        <f t="shared" si="4"/>
        <v>0</v>
      </c>
      <c r="L40" s="74">
        <f>SUM(B40,D40,F40,H40,J40)</f>
        <v>0</v>
      </c>
      <c r="M40" s="135">
        <f t="shared" si="1"/>
        <v>0</v>
      </c>
      <c r="N40" s="130">
        <f t="shared" si="2"/>
        <v>0</v>
      </c>
    </row>
    <row r="41" spans="1:14" ht="15" x14ac:dyDescent="0.25">
      <c r="A41" s="23"/>
      <c r="B41" s="187"/>
      <c r="C41" s="399"/>
      <c r="D41" s="191"/>
      <c r="E41" s="399"/>
      <c r="F41" s="193"/>
      <c r="G41" s="399"/>
      <c r="H41" s="191"/>
      <c r="I41" s="399"/>
      <c r="J41" s="193"/>
      <c r="K41" s="399"/>
      <c r="L41" s="74"/>
      <c r="M41" s="135"/>
      <c r="N41" s="130"/>
    </row>
    <row r="42" spans="1:14" ht="15" x14ac:dyDescent="0.25">
      <c r="A42" s="26" t="s">
        <v>83</v>
      </c>
      <c r="B42" s="195">
        <f t="shared" ref="B42:K42" si="5">SUM(B36,B40)</f>
        <v>0</v>
      </c>
      <c r="C42" s="400">
        <f t="shared" si="5"/>
        <v>0</v>
      </c>
      <c r="D42" s="195">
        <f t="shared" si="5"/>
        <v>0</v>
      </c>
      <c r="E42" s="400">
        <f t="shared" si="5"/>
        <v>0</v>
      </c>
      <c r="F42" s="195">
        <f t="shared" si="5"/>
        <v>0</v>
      </c>
      <c r="G42" s="400">
        <f t="shared" si="5"/>
        <v>0</v>
      </c>
      <c r="H42" s="195">
        <f t="shared" si="5"/>
        <v>0</v>
      </c>
      <c r="I42" s="400">
        <f t="shared" si="5"/>
        <v>0</v>
      </c>
      <c r="J42" s="195">
        <f t="shared" si="5"/>
        <v>0</v>
      </c>
      <c r="K42" s="412">
        <f t="shared" si="5"/>
        <v>0</v>
      </c>
      <c r="L42" s="74">
        <f>SUM(B42,D42,F42,H42,J42)</f>
        <v>0</v>
      </c>
      <c r="M42" s="135">
        <f>SUM(C42,E42,G42,I42,K42)</f>
        <v>0</v>
      </c>
      <c r="N42" s="130">
        <f t="shared" si="2"/>
        <v>0</v>
      </c>
    </row>
    <row r="43" spans="1:14" ht="15" x14ac:dyDescent="0.25">
      <c r="A43" s="26" t="s">
        <v>126</v>
      </c>
      <c r="B43" s="42"/>
      <c r="C43" s="401">
        <v>0</v>
      </c>
      <c r="D43" s="2"/>
      <c r="E43" s="408">
        <v>0</v>
      </c>
      <c r="F43" s="42"/>
      <c r="G43" s="401">
        <v>0</v>
      </c>
      <c r="H43" s="2"/>
      <c r="I43" s="408">
        <v>0</v>
      </c>
      <c r="J43" s="42"/>
      <c r="K43" s="401">
        <v>0</v>
      </c>
      <c r="L43" s="74"/>
      <c r="M43" s="135">
        <f>SUM(C43,E43,G43,I43,K43)</f>
        <v>0</v>
      </c>
      <c r="N43" s="130">
        <f t="shared" ref="N43" si="6">SUM(L43,M43)</f>
        <v>0</v>
      </c>
    </row>
    <row r="44" spans="1:14" ht="15" x14ac:dyDescent="0.25">
      <c r="A44" s="26"/>
      <c r="B44" s="43"/>
      <c r="C44" s="203"/>
      <c r="D44" s="32"/>
      <c r="E44" s="223"/>
      <c r="F44" s="43"/>
      <c r="G44" s="209"/>
      <c r="H44" s="32"/>
      <c r="I44" s="223"/>
      <c r="J44" s="43"/>
      <c r="K44" s="209"/>
      <c r="L44" s="74"/>
      <c r="M44" s="135"/>
      <c r="N44" s="130"/>
    </row>
    <row r="45" spans="1:14" ht="15" x14ac:dyDescent="0.25">
      <c r="A45" s="26" t="s">
        <v>84</v>
      </c>
      <c r="B45" s="43"/>
      <c r="C45" s="203"/>
      <c r="D45" s="32"/>
      <c r="E45" s="223"/>
      <c r="F45" s="43"/>
      <c r="G45" s="209"/>
      <c r="H45" s="32"/>
      <c r="I45" s="223"/>
      <c r="J45" s="43"/>
      <c r="K45" s="209"/>
      <c r="L45" s="74">
        <f t="shared" si="0"/>
        <v>0</v>
      </c>
      <c r="M45" s="135">
        <f t="shared" si="1"/>
        <v>0</v>
      </c>
      <c r="N45" s="130">
        <f t="shared" si="2"/>
        <v>0</v>
      </c>
    </row>
    <row r="46" spans="1:14" ht="15" x14ac:dyDescent="0.25">
      <c r="A46" s="28" t="s">
        <v>85</v>
      </c>
      <c r="B46" s="46"/>
      <c r="C46" s="402">
        <v>0</v>
      </c>
      <c r="D46" s="36"/>
      <c r="E46" s="409">
        <v>0</v>
      </c>
      <c r="F46" s="46"/>
      <c r="G46" s="402">
        <v>0</v>
      </c>
      <c r="H46" s="36"/>
      <c r="I46" s="409">
        <v>0</v>
      </c>
      <c r="J46" s="46"/>
      <c r="K46" s="402">
        <v>0</v>
      </c>
      <c r="L46" s="74">
        <f t="shared" si="0"/>
        <v>0</v>
      </c>
      <c r="M46" s="135">
        <f t="shared" si="1"/>
        <v>0</v>
      </c>
      <c r="N46" s="130">
        <f t="shared" si="2"/>
        <v>0</v>
      </c>
    </row>
    <row r="47" spans="1:14" ht="15" x14ac:dyDescent="0.25">
      <c r="A47" s="28" t="s">
        <v>85</v>
      </c>
      <c r="B47" s="47"/>
      <c r="C47" s="210">
        <v>0</v>
      </c>
      <c r="D47" s="37"/>
      <c r="E47" s="224">
        <v>0</v>
      </c>
      <c r="F47" s="47"/>
      <c r="G47" s="210">
        <v>0</v>
      </c>
      <c r="H47" s="37"/>
      <c r="I47" s="224">
        <v>0</v>
      </c>
      <c r="J47" s="47"/>
      <c r="K47" s="210">
        <v>0</v>
      </c>
      <c r="L47" s="74">
        <f t="shared" si="0"/>
        <v>0</v>
      </c>
      <c r="M47" s="135">
        <f t="shared" si="1"/>
        <v>0</v>
      </c>
      <c r="N47" s="130">
        <f t="shared" si="2"/>
        <v>0</v>
      </c>
    </row>
    <row r="48" spans="1:14" ht="15" x14ac:dyDescent="0.25">
      <c r="A48" s="28" t="s">
        <v>85</v>
      </c>
      <c r="B48" s="47"/>
      <c r="C48" s="210">
        <v>0</v>
      </c>
      <c r="D48" s="37"/>
      <c r="E48" s="224">
        <v>0</v>
      </c>
      <c r="F48" s="47"/>
      <c r="G48" s="210">
        <v>0</v>
      </c>
      <c r="H48" s="37"/>
      <c r="I48" s="224">
        <v>0</v>
      </c>
      <c r="J48" s="47"/>
      <c r="K48" s="210">
        <v>0</v>
      </c>
      <c r="L48" s="74">
        <f t="shared" si="0"/>
        <v>0</v>
      </c>
      <c r="M48" s="135">
        <f t="shared" si="1"/>
        <v>0</v>
      </c>
      <c r="N48" s="130">
        <f t="shared" si="2"/>
        <v>0</v>
      </c>
    </row>
    <row r="49" spans="1:14" ht="15" x14ac:dyDescent="0.25">
      <c r="A49" s="27"/>
      <c r="B49" s="47"/>
      <c r="C49" s="207"/>
      <c r="D49" s="37"/>
      <c r="E49" s="221"/>
      <c r="F49" s="47"/>
      <c r="G49" s="207"/>
      <c r="H49" s="37"/>
      <c r="I49" s="221"/>
      <c r="J49" s="47"/>
      <c r="K49" s="207"/>
      <c r="L49" s="74"/>
      <c r="M49" s="135"/>
      <c r="N49" s="130"/>
    </row>
    <row r="50" spans="1:14" ht="15" x14ac:dyDescent="0.25">
      <c r="A50" s="26" t="s">
        <v>86</v>
      </c>
      <c r="B50" s="62">
        <f t="shared" ref="B50:K50" si="7">SUM(B42:B49)</f>
        <v>0</v>
      </c>
      <c r="C50" s="403">
        <f t="shared" si="7"/>
        <v>0</v>
      </c>
      <c r="D50" s="59">
        <f t="shared" si="7"/>
        <v>0</v>
      </c>
      <c r="E50" s="410">
        <f t="shared" si="7"/>
        <v>0</v>
      </c>
      <c r="F50" s="62">
        <f t="shared" si="7"/>
        <v>0</v>
      </c>
      <c r="G50" s="403">
        <f t="shared" si="7"/>
        <v>0</v>
      </c>
      <c r="H50" s="59">
        <f t="shared" si="7"/>
        <v>0</v>
      </c>
      <c r="I50" s="410">
        <f t="shared" si="7"/>
        <v>0</v>
      </c>
      <c r="J50" s="62">
        <f t="shared" si="7"/>
        <v>0</v>
      </c>
      <c r="K50" s="403">
        <f t="shared" si="7"/>
        <v>0</v>
      </c>
      <c r="L50" s="74">
        <f t="shared" si="0"/>
        <v>0</v>
      </c>
      <c r="M50" s="135">
        <f t="shared" si="1"/>
        <v>0</v>
      </c>
      <c r="N50" s="130">
        <f t="shared" si="2"/>
        <v>0</v>
      </c>
    </row>
  </sheetData>
  <sheetProtection algorithmName="SHA-512" hashValue="KwMbtAzy+nkRrAD7QVYGgsOI83q46pby8QvvWvQZTXqM15LTv4l98vd/H65yBUn4sn5hajI0CD+f1fghDY/Z3A==" saltValue="lIy47W0SyPmBQjFfDmhu5g==" spinCount="100000" sheet="1" formatCells="0" formatColumns="0" formatRows="0" insertColumns="0" insertRows="0" insertHyperlinks="0" deleteColumns="0" deleteRows="0" sort="0" autoFilter="0" pivotTables="0"/>
  <conditionalFormatting sqref="A3:A22 A1:N2 B3:N9 B10:K26 L10:N50 B27:B32 A27:A33 B33:K40 A35:A50 C41:K41 B43:K50">
    <cfRule type="expression" dxfId="10" priority="15" stopIfTrue="1">
      <formula>CELL("Protect", A1)</formula>
    </cfRule>
  </conditionalFormatting>
  <conditionalFormatting sqref="A7">
    <cfRule type="containsText" dxfId="9" priority="1" operator="containsText" text="choose one">
      <formula>NOT(ISERROR(SEARCH("choose one",A7)))</formula>
    </cfRule>
  </conditionalFormatting>
  <pageMargins left="0.5" right="0.5" top="0.5" bottom="0.5" header="0.3" footer="0.3"/>
  <pageSetup scale="50" orientation="landscape" r:id="rId1"/>
  <headerFooter>
    <oddHeader>&amp;CSubaward 1
&amp;F</oddHeader>
    <oddFooter>&amp;L&amp;D&amp;CUpdate F&amp;RLast Modified: 09/24/2020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B1782D5-26AF-46B6-9039-B596CE7B499B}">
          <x14:formula1>
            <xm:f>'MSU Master Rates'!$A$30:$A$32</xm:f>
          </x14:formula1>
          <xm:sqref>A7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6B53-F303-4F25-847B-3E19A1D72180}">
  <sheetPr codeName="Sheet4">
    <pageSetUpPr fitToPage="1"/>
  </sheetPr>
  <dimension ref="A1:N50"/>
  <sheetViews>
    <sheetView zoomScale="70" zoomScaleNormal="70" workbookViewId="0">
      <pane ySplit="8" topLeftCell="A12" activePane="bottomLeft" state="frozen"/>
      <selection activeCell="B41" sqref="B41"/>
      <selection pane="bottomLeft" activeCell="A13" sqref="A13"/>
    </sheetView>
  </sheetViews>
  <sheetFormatPr defaultColWidth="0" defaultRowHeight="14.25" zeroHeight="1" x14ac:dyDescent="0.2"/>
  <cols>
    <col min="1" max="1" width="66.85546875" style="4" customWidth="1"/>
    <col min="2" max="2" width="15.7109375" style="4" customWidth="1"/>
    <col min="3" max="3" width="14.140625" style="216" customWidth="1"/>
    <col min="4" max="4" width="14.140625" style="4" customWidth="1"/>
    <col min="5" max="5" width="14.140625" style="216" customWidth="1"/>
    <col min="6" max="6" width="14.140625" style="4" customWidth="1"/>
    <col min="7" max="7" width="14.140625" style="216" customWidth="1"/>
    <col min="8" max="8" width="14.140625" style="4" customWidth="1"/>
    <col min="9" max="9" width="14.140625" style="216" customWidth="1"/>
    <col min="10" max="10" width="14.140625" style="4" customWidth="1"/>
    <col min="11" max="11" width="14.140625" style="216" customWidth="1"/>
    <col min="12" max="14" width="14.140625" style="4" customWidth="1"/>
    <col min="15" max="16384" width="9.140625" style="4" hidden="1"/>
  </cols>
  <sheetData>
    <row r="1" spans="1:14" ht="15" x14ac:dyDescent="0.25">
      <c r="A1" s="24" t="s">
        <v>0</v>
      </c>
      <c r="B1" s="38"/>
      <c r="C1" s="203"/>
      <c r="D1" s="3"/>
      <c r="E1" s="217"/>
      <c r="F1" s="38"/>
      <c r="G1" s="203"/>
      <c r="H1" s="3"/>
      <c r="I1" s="217"/>
      <c r="J1" s="38"/>
      <c r="K1" s="203"/>
      <c r="L1" s="3"/>
      <c r="M1" s="52"/>
      <c r="N1" s="53"/>
    </row>
    <row r="2" spans="1:14" ht="15" x14ac:dyDescent="0.25">
      <c r="A2" s="96" t="s">
        <v>1</v>
      </c>
      <c r="B2" s="112" t="s">
        <v>2</v>
      </c>
      <c r="C2" s="204" t="s">
        <v>3</v>
      </c>
      <c r="D2" s="29" t="s">
        <v>2</v>
      </c>
      <c r="E2" s="218" t="s">
        <v>3</v>
      </c>
      <c r="F2" s="112" t="s">
        <v>2</v>
      </c>
      <c r="G2" s="204" t="s">
        <v>3</v>
      </c>
      <c r="H2" s="29" t="s">
        <v>2</v>
      </c>
      <c r="I2" s="218" t="s">
        <v>3</v>
      </c>
      <c r="J2" s="112" t="s">
        <v>2</v>
      </c>
      <c r="K2" s="204" t="s">
        <v>3</v>
      </c>
      <c r="L2" s="29" t="s">
        <v>4</v>
      </c>
      <c r="M2" s="48" t="s">
        <v>4</v>
      </c>
      <c r="N2" s="54" t="s">
        <v>4</v>
      </c>
    </row>
    <row r="3" spans="1:14" ht="15" x14ac:dyDescent="0.25">
      <c r="A3" s="96" t="s">
        <v>116</v>
      </c>
      <c r="B3" s="112" t="s">
        <v>6</v>
      </c>
      <c r="C3" s="204" t="s">
        <v>7</v>
      </c>
      <c r="D3" s="29" t="s">
        <v>6</v>
      </c>
      <c r="E3" s="218" t="s">
        <v>7</v>
      </c>
      <c r="F3" s="112" t="s">
        <v>6</v>
      </c>
      <c r="G3" s="204" t="s">
        <v>7</v>
      </c>
      <c r="H3" s="29" t="s">
        <v>6</v>
      </c>
      <c r="I3" s="218" t="s">
        <v>7</v>
      </c>
      <c r="J3" s="112" t="s">
        <v>6</v>
      </c>
      <c r="K3" s="204" t="s">
        <v>7</v>
      </c>
      <c r="L3" s="29" t="s">
        <v>2</v>
      </c>
      <c r="M3" s="48" t="s">
        <v>3</v>
      </c>
      <c r="N3" s="54" t="s">
        <v>8</v>
      </c>
    </row>
    <row r="4" spans="1:14" ht="15" x14ac:dyDescent="0.25">
      <c r="A4" s="96" t="s">
        <v>117</v>
      </c>
      <c r="B4" s="39" t="s">
        <v>10</v>
      </c>
      <c r="C4" s="205" t="s">
        <v>10</v>
      </c>
      <c r="D4" s="30" t="s">
        <v>11</v>
      </c>
      <c r="E4" s="219" t="s">
        <v>11</v>
      </c>
      <c r="F4" s="39" t="s">
        <v>12</v>
      </c>
      <c r="G4" s="205" t="s">
        <v>12</v>
      </c>
      <c r="H4" s="30" t="s">
        <v>13</v>
      </c>
      <c r="I4" s="219" t="s">
        <v>13</v>
      </c>
      <c r="J4" s="39" t="s">
        <v>14</v>
      </c>
      <c r="K4" s="205" t="s">
        <v>14</v>
      </c>
      <c r="L4" s="31" t="s">
        <v>6</v>
      </c>
      <c r="M4" s="49" t="s">
        <v>7</v>
      </c>
      <c r="N4" s="55" t="s">
        <v>15</v>
      </c>
    </row>
    <row r="5" spans="1:14" ht="15" x14ac:dyDescent="0.25">
      <c r="A5" s="96" t="s">
        <v>16</v>
      </c>
      <c r="B5" s="40"/>
      <c r="C5" s="206"/>
      <c r="D5" s="31"/>
      <c r="E5" s="220"/>
      <c r="F5" s="40"/>
      <c r="G5" s="206"/>
      <c r="H5" s="31"/>
      <c r="I5" s="220"/>
      <c r="J5" s="40"/>
      <c r="K5" s="206"/>
      <c r="L5" s="31"/>
      <c r="M5" s="49"/>
      <c r="N5" s="55"/>
    </row>
    <row r="6" spans="1:14" ht="15" x14ac:dyDescent="0.25">
      <c r="A6" s="96" t="s">
        <v>17</v>
      </c>
      <c r="B6" s="40"/>
      <c r="C6" s="206"/>
      <c r="D6" s="31"/>
      <c r="E6" s="220"/>
      <c r="F6" s="40"/>
      <c r="G6" s="206"/>
      <c r="H6" s="31"/>
      <c r="I6" s="220"/>
      <c r="J6" s="40"/>
      <c r="K6" s="206"/>
      <c r="L6" s="31"/>
      <c r="M6" s="49"/>
      <c r="N6" s="55"/>
    </row>
    <row r="7" spans="1:14" ht="15" x14ac:dyDescent="0.25">
      <c r="A7" s="97" t="s">
        <v>18</v>
      </c>
      <c r="B7" s="40"/>
      <c r="C7" s="206"/>
      <c r="D7" s="31"/>
      <c r="E7" s="220"/>
      <c r="F7" s="40"/>
      <c r="G7" s="206"/>
      <c r="H7" s="31"/>
      <c r="I7" s="220"/>
      <c r="J7" s="40"/>
      <c r="K7" s="206"/>
      <c r="L7" s="31"/>
      <c r="M7" s="49"/>
      <c r="N7" s="55"/>
    </row>
    <row r="8" spans="1:14" ht="15" x14ac:dyDescent="0.25">
      <c r="A8" s="117"/>
      <c r="B8" s="40"/>
      <c r="C8" s="206"/>
      <c r="D8" s="31"/>
      <c r="E8" s="220"/>
      <c r="F8" s="40"/>
      <c r="G8" s="206"/>
      <c r="H8" s="31"/>
      <c r="I8" s="220"/>
      <c r="J8" s="40"/>
      <c r="K8" s="206"/>
      <c r="L8" s="31"/>
      <c r="M8" s="49"/>
      <c r="N8" s="55"/>
    </row>
    <row r="9" spans="1:14" ht="15" x14ac:dyDescent="0.25">
      <c r="A9" s="56" t="s">
        <v>118</v>
      </c>
      <c r="B9" s="60">
        <v>0</v>
      </c>
      <c r="C9" s="392">
        <v>0</v>
      </c>
      <c r="D9" s="113">
        <v>0</v>
      </c>
      <c r="E9" s="404">
        <v>0</v>
      </c>
      <c r="F9" s="60">
        <v>0</v>
      </c>
      <c r="G9" s="392">
        <v>0</v>
      </c>
      <c r="H9" s="113">
        <v>0</v>
      </c>
      <c r="I9" s="404">
        <v>0</v>
      </c>
      <c r="J9" s="60">
        <v>0</v>
      </c>
      <c r="K9" s="392">
        <v>0</v>
      </c>
      <c r="L9" s="63">
        <f>SUM(B9,D9,F9,H9,J9)</f>
        <v>0</v>
      </c>
      <c r="M9" s="67">
        <f>SUM(C9,E9,G9,I9,K9)</f>
        <v>0</v>
      </c>
      <c r="N9" s="69">
        <f>SUM(L9,M9)</f>
        <v>0</v>
      </c>
    </row>
    <row r="10" spans="1:14" ht="15" x14ac:dyDescent="0.25">
      <c r="A10" s="57" t="s">
        <v>119</v>
      </c>
      <c r="B10" s="115">
        <v>0</v>
      </c>
      <c r="C10" s="393">
        <v>0</v>
      </c>
      <c r="D10" s="114">
        <v>0</v>
      </c>
      <c r="E10" s="405">
        <v>0</v>
      </c>
      <c r="F10" s="115">
        <v>0</v>
      </c>
      <c r="G10" s="393">
        <v>0</v>
      </c>
      <c r="H10" s="114">
        <v>0</v>
      </c>
      <c r="I10" s="405">
        <v>0</v>
      </c>
      <c r="J10" s="115">
        <v>0</v>
      </c>
      <c r="K10" s="393">
        <v>0</v>
      </c>
      <c r="L10" s="63">
        <f t="shared" ref="L10:M34" si="0">SUM(B10,D10,F10,H10,J10)</f>
        <v>0</v>
      </c>
      <c r="M10" s="67">
        <f t="shared" si="0"/>
        <v>0</v>
      </c>
      <c r="N10" s="69">
        <f t="shared" ref="N10:N34" si="1">SUM(L10,M10)</f>
        <v>0</v>
      </c>
    </row>
    <row r="11" spans="1:14" ht="15" x14ac:dyDescent="0.25">
      <c r="A11" s="24"/>
      <c r="B11" s="43"/>
      <c r="C11" s="209"/>
      <c r="D11" s="32"/>
      <c r="E11" s="223"/>
      <c r="F11" s="43"/>
      <c r="G11" s="209"/>
      <c r="H11" s="32"/>
      <c r="I11" s="223"/>
      <c r="J11" s="43"/>
      <c r="K11" s="209"/>
      <c r="L11" s="64"/>
      <c r="M11" s="68"/>
      <c r="N11" s="70"/>
    </row>
    <row r="12" spans="1:14" ht="15" x14ac:dyDescent="0.25">
      <c r="A12" s="101" t="s">
        <v>213</v>
      </c>
      <c r="B12" s="41">
        <v>0</v>
      </c>
      <c r="C12" s="210">
        <v>0</v>
      </c>
      <c r="D12" s="1">
        <v>0</v>
      </c>
      <c r="E12" s="224">
        <v>0</v>
      </c>
      <c r="F12" s="41">
        <v>0</v>
      </c>
      <c r="G12" s="210">
        <v>0</v>
      </c>
      <c r="H12" s="1">
        <v>0</v>
      </c>
      <c r="I12" s="224">
        <v>0</v>
      </c>
      <c r="J12" s="41">
        <v>0</v>
      </c>
      <c r="K12" s="210">
        <v>0</v>
      </c>
      <c r="L12" s="63">
        <f t="shared" si="0"/>
        <v>0</v>
      </c>
      <c r="M12" s="67">
        <f t="shared" si="0"/>
        <v>0</v>
      </c>
      <c r="N12" s="69">
        <f t="shared" si="1"/>
        <v>0</v>
      </c>
    </row>
    <row r="13" spans="1:14" ht="15" x14ac:dyDescent="0.25">
      <c r="A13" s="23"/>
      <c r="B13" s="45"/>
      <c r="C13" s="207"/>
      <c r="D13" s="35"/>
      <c r="E13" s="221"/>
      <c r="F13" s="45"/>
      <c r="G13" s="207"/>
      <c r="H13" s="35"/>
      <c r="I13" s="221"/>
      <c r="J13" s="45"/>
      <c r="K13" s="207"/>
      <c r="L13" s="64"/>
      <c r="M13" s="68"/>
      <c r="N13" s="70"/>
    </row>
    <row r="14" spans="1:14" ht="15" x14ac:dyDescent="0.25">
      <c r="A14" s="23" t="s">
        <v>33</v>
      </c>
      <c r="B14" s="41">
        <v>0</v>
      </c>
      <c r="C14" s="210">
        <v>0</v>
      </c>
      <c r="D14" s="1">
        <v>0</v>
      </c>
      <c r="E14" s="224">
        <v>0</v>
      </c>
      <c r="F14" s="41">
        <v>0</v>
      </c>
      <c r="G14" s="210">
        <v>0</v>
      </c>
      <c r="H14" s="1">
        <v>0</v>
      </c>
      <c r="I14" s="224">
        <v>0</v>
      </c>
      <c r="J14" s="41">
        <v>0</v>
      </c>
      <c r="K14" s="210">
        <v>0</v>
      </c>
      <c r="L14" s="63">
        <f t="shared" si="0"/>
        <v>0</v>
      </c>
      <c r="M14" s="67">
        <f t="shared" si="0"/>
        <v>0</v>
      </c>
      <c r="N14" s="69">
        <f t="shared" si="1"/>
        <v>0</v>
      </c>
    </row>
    <row r="15" spans="1:14" ht="15" x14ac:dyDescent="0.25">
      <c r="A15" s="23" t="s">
        <v>34</v>
      </c>
      <c r="B15" s="41">
        <v>0</v>
      </c>
      <c r="C15" s="210">
        <v>0</v>
      </c>
      <c r="D15" s="1">
        <v>0</v>
      </c>
      <c r="E15" s="224">
        <v>0</v>
      </c>
      <c r="F15" s="41">
        <v>0</v>
      </c>
      <c r="G15" s="210">
        <v>0</v>
      </c>
      <c r="H15" s="1">
        <v>0</v>
      </c>
      <c r="I15" s="224">
        <v>0</v>
      </c>
      <c r="J15" s="41">
        <v>0</v>
      </c>
      <c r="K15" s="210">
        <v>0</v>
      </c>
      <c r="L15" s="63">
        <f t="shared" si="0"/>
        <v>0</v>
      </c>
      <c r="M15" s="67">
        <f t="shared" si="0"/>
        <v>0</v>
      </c>
      <c r="N15" s="69">
        <f t="shared" si="1"/>
        <v>0</v>
      </c>
    </row>
    <row r="16" spans="1:14" ht="15" x14ac:dyDescent="0.25">
      <c r="A16" s="23"/>
      <c r="B16" s="45"/>
      <c r="C16" s="207"/>
      <c r="D16" s="35"/>
      <c r="E16" s="221"/>
      <c r="F16" s="45"/>
      <c r="G16" s="207"/>
      <c r="H16" s="35"/>
      <c r="I16" s="221"/>
      <c r="J16" s="45"/>
      <c r="K16" s="207"/>
      <c r="L16" s="63"/>
      <c r="M16" s="67"/>
      <c r="N16" s="69"/>
    </row>
    <row r="17" spans="1:14" ht="15" x14ac:dyDescent="0.25">
      <c r="A17" s="23" t="s">
        <v>35</v>
      </c>
      <c r="B17" s="45"/>
      <c r="C17" s="207"/>
      <c r="D17" s="35"/>
      <c r="E17" s="221"/>
      <c r="F17" s="45"/>
      <c r="G17" s="207"/>
      <c r="H17" s="35"/>
      <c r="I17" s="221"/>
      <c r="J17" s="45"/>
      <c r="K17" s="207"/>
      <c r="L17" s="63"/>
      <c r="M17" s="67"/>
      <c r="N17" s="69"/>
    </row>
    <row r="18" spans="1:14" ht="15" x14ac:dyDescent="0.25">
      <c r="A18" s="100" t="s">
        <v>36</v>
      </c>
      <c r="B18" s="41">
        <v>0</v>
      </c>
      <c r="C18" s="210">
        <v>0</v>
      </c>
      <c r="D18" s="1">
        <v>0</v>
      </c>
      <c r="E18" s="224">
        <v>0</v>
      </c>
      <c r="F18" s="41">
        <v>0</v>
      </c>
      <c r="G18" s="210">
        <v>0</v>
      </c>
      <c r="H18" s="1">
        <v>0</v>
      </c>
      <c r="I18" s="224">
        <v>0</v>
      </c>
      <c r="J18" s="41">
        <v>0</v>
      </c>
      <c r="K18" s="210">
        <v>0</v>
      </c>
      <c r="L18" s="63">
        <f t="shared" si="0"/>
        <v>0</v>
      </c>
      <c r="M18" s="67">
        <f t="shared" si="0"/>
        <v>0</v>
      </c>
      <c r="N18" s="69">
        <f t="shared" si="1"/>
        <v>0</v>
      </c>
    </row>
    <row r="19" spans="1:14" ht="15" x14ac:dyDescent="0.25">
      <c r="A19" s="100" t="s">
        <v>37</v>
      </c>
      <c r="B19" s="41">
        <v>0</v>
      </c>
      <c r="C19" s="210">
        <v>0</v>
      </c>
      <c r="D19" s="1">
        <v>0</v>
      </c>
      <c r="E19" s="224">
        <v>0</v>
      </c>
      <c r="F19" s="41">
        <v>0</v>
      </c>
      <c r="G19" s="210">
        <v>0</v>
      </c>
      <c r="H19" s="1">
        <v>0</v>
      </c>
      <c r="I19" s="224">
        <v>0</v>
      </c>
      <c r="J19" s="41">
        <v>0</v>
      </c>
      <c r="K19" s="210">
        <v>0</v>
      </c>
      <c r="L19" s="63">
        <f t="shared" si="0"/>
        <v>0</v>
      </c>
      <c r="M19" s="67">
        <f t="shared" si="0"/>
        <v>0</v>
      </c>
      <c r="N19" s="69">
        <f t="shared" si="1"/>
        <v>0</v>
      </c>
    </row>
    <row r="20" spans="1:14" ht="15" x14ac:dyDescent="0.25">
      <c r="A20" s="100" t="s">
        <v>38</v>
      </c>
      <c r="B20" s="41">
        <v>0</v>
      </c>
      <c r="C20" s="210">
        <v>0</v>
      </c>
      <c r="D20" s="1">
        <v>0</v>
      </c>
      <c r="E20" s="224">
        <v>0</v>
      </c>
      <c r="F20" s="41">
        <v>0</v>
      </c>
      <c r="G20" s="210">
        <v>0</v>
      </c>
      <c r="H20" s="1">
        <v>0</v>
      </c>
      <c r="I20" s="224">
        <v>0</v>
      </c>
      <c r="J20" s="41">
        <v>0</v>
      </c>
      <c r="K20" s="210">
        <v>0</v>
      </c>
      <c r="L20" s="63">
        <f t="shared" si="0"/>
        <v>0</v>
      </c>
      <c r="M20" s="67">
        <f t="shared" si="0"/>
        <v>0</v>
      </c>
      <c r="N20" s="69">
        <f t="shared" si="1"/>
        <v>0</v>
      </c>
    </row>
    <row r="21" spans="1:14" ht="15" x14ac:dyDescent="0.25">
      <c r="A21" s="100" t="s">
        <v>40</v>
      </c>
      <c r="B21" s="41">
        <v>0</v>
      </c>
      <c r="C21" s="210">
        <v>0</v>
      </c>
      <c r="D21" s="1">
        <v>0</v>
      </c>
      <c r="E21" s="224">
        <v>0</v>
      </c>
      <c r="F21" s="41">
        <v>0</v>
      </c>
      <c r="G21" s="210">
        <v>0</v>
      </c>
      <c r="H21" s="1">
        <v>0</v>
      </c>
      <c r="I21" s="224">
        <v>0</v>
      </c>
      <c r="J21" s="41">
        <v>0</v>
      </c>
      <c r="K21" s="210">
        <v>0</v>
      </c>
      <c r="L21" s="63">
        <f t="shared" si="0"/>
        <v>0</v>
      </c>
      <c r="M21" s="67">
        <f t="shared" si="0"/>
        <v>0</v>
      </c>
      <c r="N21" s="69">
        <f t="shared" si="1"/>
        <v>0</v>
      </c>
    </row>
    <row r="22" spans="1:14" ht="15" x14ac:dyDescent="0.25">
      <c r="A22" s="81" t="s">
        <v>41</v>
      </c>
      <c r="B22" s="45"/>
      <c r="C22" s="207"/>
      <c r="D22" s="35"/>
      <c r="E22" s="221"/>
      <c r="F22" s="45"/>
      <c r="G22" s="207"/>
      <c r="H22" s="35"/>
      <c r="I22" s="221"/>
      <c r="J22" s="45"/>
      <c r="K22" s="207"/>
      <c r="L22" s="63"/>
      <c r="M22" s="67"/>
      <c r="N22" s="69"/>
    </row>
    <row r="23" spans="1:14" ht="15" x14ac:dyDescent="0.25">
      <c r="A23" s="80" t="s">
        <v>42</v>
      </c>
      <c r="B23" s="41">
        <v>0</v>
      </c>
      <c r="C23" s="210">
        <v>0</v>
      </c>
      <c r="D23" s="1">
        <v>0</v>
      </c>
      <c r="E23" s="224">
        <v>0</v>
      </c>
      <c r="F23" s="41">
        <v>0</v>
      </c>
      <c r="G23" s="210">
        <v>0</v>
      </c>
      <c r="H23" s="1">
        <v>0</v>
      </c>
      <c r="I23" s="224">
        <v>0</v>
      </c>
      <c r="J23" s="41">
        <v>0</v>
      </c>
      <c r="K23" s="210">
        <v>0</v>
      </c>
      <c r="L23" s="63">
        <f t="shared" si="0"/>
        <v>0</v>
      </c>
      <c r="M23" s="67">
        <f t="shared" si="0"/>
        <v>0</v>
      </c>
      <c r="N23" s="69">
        <f t="shared" si="1"/>
        <v>0</v>
      </c>
    </row>
    <row r="24" spans="1:14" ht="15" x14ac:dyDescent="0.25">
      <c r="A24" s="80" t="s">
        <v>45</v>
      </c>
      <c r="B24" s="41">
        <v>0</v>
      </c>
      <c r="C24" s="210">
        <v>0</v>
      </c>
      <c r="D24" s="1">
        <v>0</v>
      </c>
      <c r="E24" s="224">
        <v>0</v>
      </c>
      <c r="F24" s="41">
        <v>0</v>
      </c>
      <c r="G24" s="210">
        <v>0</v>
      </c>
      <c r="H24" s="1">
        <v>0</v>
      </c>
      <c r="I24" s="224">
        <v>0</v>
      </c>
      <c r="J24" s="41">
        <v>0</v>
      </c>
      <c r="K24" s="210">
        <v>0</v>
      </c>
      <c r="L24" s="63">
        <f t="shared" si="0"/>
        <v>0</v>
      </c>
      <c r="M24" s="67">
        <f t="shared" si="0"/>
        <v>0</v>
      </c>
      <c r="N24" s="69">
        <f t="shared" si="1"/>
        <v>0</v>
      </c>
    </row>
    <row r="25" spans="1:14" ht="15" x14ac:dyDescent="0.25">
      <c r="A25" s="80" t="s">
        <v>47</v>
      </c>
      <c r="B25" s="41">
        <v>0</v>
      </c>
      <c r="C25" s="210">
        <v>0</v>
      </c>
      <c r="D25" s="1">
        <v>0</v>
      </c>
      <c r="E25" s="224">
        <v>0</v>
      </c>
      <c r="F25" s="41">
        <v>0</v>
      </c>
      <c r="G25" s="210">
        <v>0</v>
      </c>
      <c r="H25" s="1">
        <v>0</v>
      </c>
      <c r="I25" s="224">
        <v>0</v>
      </c>
      <c r="J25" s="41">
        <v>0</v>
      </c>
      <c r="K25" s="210">
        <v>0</v>
      </c>
      <c r="L25" s="63">
        <f t="shared" si="0"/>
        <v>0</v>
      </c>
      <c r="M25" s="67">
        <f t="shared" si="0"/>
        <v>0</v>
      </c>
      <c r="N25" s="69">
        <f t="shared" si="1"/>
        <v>0</v>
      </c>
    </row>
    <row r="26" spans="1:14" ht="15" x14ac:dyDescent="0.25">
      <c r="A26" s="80" t="s">
        <v>48</v>
      </c>
      <c r="B26" s="41">
        <v>0</v>
      </c>
      <c r="C26" s="211">
        <v>0</v>
      </c>
      <c r="D26" s="33">
        <v>0</v>
      </c>
      <c r="E26" s="225">
        <v>0</v>
      </c>
      <c r="F26" s="50">
        <v>0</v>
      </c>
      <c r="G26" s="211">
        <v>0</v>
      </c>
      <c r="H26" s="33">
        <v>0</v>
      </c>
      <c r="I26" s="225">
        <v>0</v>
      </c>
      <c r="J26" s="50">
        <v>0</v>
      </c>
      <c r="K26" s="211">
        <v>0</v>
      </c>
      <c r="L26" s="63">
        <f t="shared" si="0"/>
        <v>0</v>
      </c>
      <c r="M26" s="67">
        <f t="shared" si="0"/>
        <v>0</v>
      </c>
      <c r="N26" s="69">
        <f t="shared" si="1"/>
        <v>0</v>
      </c>
    </row>
    <row r="27" spans="1:14" ht="15" x14ac:dyDescent="0.25">
      <c r="A27" s="98" t="s">
        <v>120</v>
      </c>
      <c r="B27" s="44">
        <v>0</v>
      </c>
      <c r="C27" s="212">
        <v>0</v>
      </c>
      <c r="D27" s="121">
        <v>0</v>
      </c>
      <c r="E27" s="226">
        <v>0</v>
      </c>
      <c r="F27" s="122">
        <v>0</v>
      </c>
      <c r="G27" s="212">
        <v>0</v>
      </c>
      <c r="H27" s="121">
        <v>0</v>
      </c>
      <c r="I27" s="226">
        <v>0</v>
      </c>
      <c r="J27" s="122">
        <v>0</v>
      </c>
      <c r="K27" s="212">
        <v>0</v>
      </c>
      <c r="L27" s="63">
        <f t="shared" si="0"/>
        <v>0</v>
      </c>
      <c r="M27" s="67">
        <f t="shared" si="0"/>
        <v>0</v>
      </c>
      <c r="N27" s="69">
        <f t="shared" si="1"/>
        <v>0</v>
      </c>
    </row>
    <row r="28" spans="1:14" ht="15" x14ac:dyDescent="0.25">
      <c r="A28" s="99" t="s">
        <v>121</v>
      </c>
      <c r="B28" s="44">
        <v>0</v>
      </c>
      <c r="C28" s="212">
        <v>0</v>
      </c>
      <c r="D28" s="121">
        <v>0</v>
      </c>
      <c r="E28" s="226">
        <v>0</v>
      </c>
      <c r="F28" s="122">
        <v>0</v>
      </c>
      <c r="G28" s="212">
        <v>0</v>
      </c>
      <c r="H28" s="121">
        <v>0</v>
      </c>
      <c r="I28" s="226">
        <v>0</v>
      </c>
      <c r="J28" s="122">
        <v>0</v>
      </c>
      <c r="K28" s="212">
        <v>0</v>
      </c>
      <c r="L28" s="63">
        <f t="shared" si="0"/>
        <v>0</v>
      </c>
      <c r="M28" s="67">
        <f t="shared" si="0"/>
        <v>0</v>
      </c>
      <c r="N28" s="69">
        <f t="shared" si="1"/>
        <v>0</v>
      </c>
    </row>
    <row r="29" spans="1:14" ht="15" x14ac:dyDescent="0.25">
      <c r="A29" s="98" t="s">
        <v>122</v>
      </c>
      <c r="B29" s="44">
        <v>0</v>
      </c>
      <c r="C29" s="212">
        <v>0</v>
      </c>
      <c r="D29" s="121">
        <v>0</v>
      </c>
      <c r="E29" s="226">
        <v>0</v>
      </c>
      <c r="F29" s="122">
        <v>0</v>
      </c>
      <c r="G29" s="212">
        <v>0</v>
      </c>
      <c r="H29" s="121">
        <v>0</v>
      </c>
      <c r="I29" s="226">
        <v>0</v>
      </c>
      <c r="J29" s="122">
        <v>0</v>
      </c>
      <c r="K29" s="212">
        <v>0</v>
      </c>
      <c r="L29" s="63">
        <f t="shared" si="0"/>
        <v>0</v>
      </c>
      <c r="M29" s="67">
        <f t="shared" si="0"/>
        <v>0</v>
      </c>
      <c r="N29" s="69">
        <f t="shared" si="1"/>
        <v>0</v>
      </c>
    </row>
    <row r="30" spans="1:14" ht="15" x14ac:dyDescent="0.25">
      <c r="A30" s="83" t="s">
        <v>54</v>
      </c>
      <c r="B30" s="85"/>
      <c r="C30" s="394"/>
      <c r="D30" s="110"/>
      <c r="E30" s="406"/>
      <c r="F30" s="111"/>
      <c r="G30" s="394"/>
      <c r="H30" s="110"/>
      <c r="I30" s="406"/>
      <c r="J30" s="111"/>
      <c r="K30" s="394"/>
      <c r="L30" s="63"/>
      <c r="M30" s="67"/>
      <c r="N30" s="69"/>
    </row>
    <row r="31" spans="1:14" ht="15" x14ac:dyDescent="0.25">
      <c r="A31" s="82" t="s">
        <v>55</v>
      </c>
      <c r="B31" s="44">
        <v>0</v>
      </c>
      <c r="C31" s="212">
        <v>0</v>
      </c>
      <c r="D31" s="121">
        <v>0</v>
      </c>
      <c r="E31" s="226">
        <v>0</v>
      </c>
      <c r="F31" s="122">
        <v>0</v>
      </c>
      <c r="G31" s="212">
        <v>0</v>
      </c>
      <c r="H31" s="121">
        <v>0</v>
      </c>
      <c r="I31" s="226">
        <v>0</v>
      </c>
      <c r="J31" s="122">
        <v>0</v>
      </c>
      <c r="K31" s="212">
        <v>0</v>
      </c>
      <c r="L31" s="63">
        <f t="shared" si="0"/>
        <v>0</v>
      </c>
      <c r="M31" s="67">
        <f t="shared" si="0"/>
        <v>0</v>
      </c>
      <c r="N31" s="69">
        <f t="shared" si="1"/>
        <v>0</v>
      </c>
    </row>
    <row r="32" spans="1:14" ht="15" x14ac:dyDescent="0.25">
      <c r="A32" s="82" t="s">
        <v>56</v>
      </c>
      <c r="B32" s="44">
        <v>0</v>
      </c>
      <c r="C32" s="212">
        <v>0</v>
      </c>
      <c r="D32" s="121">
        <v>0</v>
      </c>
      <c r="E32" s="226">
        <v>0</v>
      </c>
      <c r="F32" s="122">
        <v>0</v>
      </c>
      <c r="G32" s="212">
        <v>0</v>
      </c>
      <c r="H32" s="121">
        <v>0</v>
      </c>
      <c r="I32" s="226">
        <v>0</v>
      </c>
      <c r="J32" s="122">
        <v>0</v>
      </c>
      <c r="K32" s="212">
        <v>0</v>
      </c>
      <c r="L32" s="63">
        <f t="shared" si="0"/>
        <v>0</v>
      </c>
      <c r="M32" s="67">
        <f t="shared" si="0"/>
        <v>0</v>
      </c>
      <c r="N32" s="69">
        <f t="shared" si="1"/>
        <v>0</v>
      </c>
    </row>
    <row r="33" spans="1:14" ht="15" x14ac:dyDescent="0.25">
      <c r="A33" s="80" t="s">
        <v>58</v>
      </c>
      <c r="B33" s="41">
        <v>0</v>
      </c>
      <c r="C33" s="213">
        <v>0</v>
      </c>
      <c r="D33" s="34">
        <v>0</v>
      </c>
      <c r="E33" s="227">
        <v>0</v>
      </c>
      <c r="F33" s="51">
        <v>0</v>
      </c>
      <c r="G33" s="213">
        <v>0</v>
      </c>
      <c r="H33" s="34">
        <v>0</v>
      </c>
      <c r="I33" s="227">
        <v>0</v>
      </c>
      <c r="J33" s="51">
        <v>0</v>
      </c>
      <c r="K33" s="213">
        <v>0</v>
      </c>
      <c r="L33" s="63">
        <f t="shared" si="0"/>
        <v>0</v>
      </c>
      <c r="M33" s="67">
        <f t="shared" si="0"/>
        <v>0</v>
      </c>
      <c r="N33" s="69">
        <f t="shared" si="1"/>
        <v>0</v>
      </c>
    </row>
    <row r="34" spans="1:14" ht="15" x14ac:dyDescent="0.25">
      <c r="A34" s="84" t="s">
        <v>59</v>
      </c>
      <c r="B34" s="41">
        <v>0</v>
      </c>
      <c r="C34" s="210">
        <v>0</v>
      </c>
      <c r="D34" s="1">
        <v>0</v>
      </c>
      <c r="E34" s="224">
        <v>0</v>
      </c>
      <c r="F34" s="41">
        <v>0</v>
      </c>
      <c r="G34" s="210">
        <v>0</v>
      </c>
      <c r="H34" s="1">
        <v>0</v>
      </c>
      <c r="I34" s="224">
        <v>0</v>
      </c>
      <c r="J34" s="41">
        <v>0</v>
      </c>
      <c r="K34" s="210">
        <v>0</v>
      </c>
      <c r="L34" s="63">
        <f t="shared" si="0"/>
        <v>0</v>
      </c>
      <c r="M34" s="67">
        <f t="shared" si="0"/>
        <v>0</v>
      </c>
      <c r="N34" s="69">
        <f t="shared" si="1"/>
        <v>0</v>
      </c>
    </row>
    <row r="35" spans="1:14" ht="15" x14ac:dyDescent="0.25">
      <c r="A35" s="58"/>
      <c r="B35" s="42"/>
      <c r="C35" s="208"/>
      <c r="D35" s="2"/>
      <c r="E35" s="222"/>
      <c r="F35" s="42"/>
      <c r="G35" s="208"/>
      <c r="H35" s="2"/>
      <c r="I35" s="222"/>
      <c r="J35" s="42"/>
      <c r="K35" s="208"/>
      <c r="L35" s="63"/>
      <c r="M35" s="67"/>
      <c r="N35" s="69"/>
    </row>
    <row r="36" spans="1:14" ht="15" x14ac:dyDescent="0.25">
      <c r="A36" s="24" t="s">
        <v>123</v>
      </c>
      <c r="B36" s="38">
        <f t="shared" ref="B36:I36" si="2">SUM(B9,B10,B12,B14,B15,B18,B19,B20,B21,B23,B24,B25,B26,B27,B28,B29,B31,B32,B33,B34)</f>
        <v>0</v>
      </c>
      <c r="C36" s="214">
        <f t="shared" si="2"/>
        <v>0</v>
      </c>
      <c r="D36" s="38">
        <f t="shared" si="2"/>
        <v>0</v>
      </c>
      <c r="E36" s="214">
        <f t="shared" si="2"/>
        <v>0</v>
      </c>
      <c r="F36" s="38">
        <f t="shared" si="2"/>
        <v>0</v>
      </c>
      <c r="G36" s="214">
        <f t="shared" si="2"/>
        <v>0</v>
      </c>
      <c r="H36" s="38">
        <f t="shared" si="2"/>
        <v>0</v>
      </c>
      <c r="I36" s="214">
        <f t="shared" si="2"/>
        <v>0</v>
      </c>
      <c r="J36" s="38">
        <f>SUM(J9,J10,J12,J14,J15,J18,J19,J20,J21,J23,J24,J25,J26,J27,J28,J29,J31,J32,J33,J34)</f>
        <v>0</v>
      </c>
      <c r="K36" s="203">
        <f>SUM(K9,K10,K12,K14,K15,K18,K19,K20,K21,K23,K24,K25,K26,K27,K28,K29,K31,K32,K33,K34)</f>
        <v>0</v>
      </c>
      <c r="L36" s="63">
        <f t="shared" ref="L36:M50" si="3">SUM(B36,D36,F36,H36,J36)</f>
        <v>0</v>
      </c>
      <c r="M36" s="67">
        <f t="shared" si="3"/>
        <v>0</v>
      </c>
      <c r="N36" s="69">
        <f t="shared" ref="N36:N50" si="4">SUM(L36,M36)</f>
        <v>0</v>
      </c>
    </row>
    <row r="37" spans="1:14" ht="15" x14ac:dyDescent="0.25">
      <c r="A37" s="23"/>
      <c r="B37" s="42"/>
      <c r="C37" s="215"/>
      <c r="D37" s="42"/>
      <c r="E37" s="228"/>
      <c r="F37" s="42"/>
      <c r="G37" s="215"/>
      <c r="H37" s="42"/>
      <c r="I37" s="228"/>
      <c r="J37" s="42"/>
      <c r="K37" s="208"/>
      <c r="L37" s="63"/>
      <c r="M37" s="67"/>
      <c r="N37" s="69"/>
    </row>
    <row r="38" spans="1:14" ht="15" x14ac:dyDescent="0.25">
      <c r="A38" s="23" t="s">
        <v>124</v>
      </c>
      <c r="B38" s="50">
        <v>0</v>
      </c>
      <c r="C38" s="413">
        <v>0</v>
      </c>
      <c r="D38" s="41">
        <v>0</v>
      </c>
      <c r="E38" s="418">
        <v>0</v>
      </c>
      <c r="F38" s="41">
        <v>0</v>
      </c>
      <c r="G38" s="413">
        <v>0</v>
      </c>
      <c r="H38" s="41">
        <v>0</v>
      </c>
      <c r="I38" s="418">
        <v>0</v>
      </c>
      <c r="J38" s="41">
        <v>0</v>
      </c>
      <c r="K38" s="210">
        <v>0</v>
      </c>
      <c r="L38" s="65">
        <f>SUM(B38,D38,F38,H38,J38)</f>
        <v>0</v>
      </c>
      <c r="M38" s="67">
        <f>SUM(C38,E38,G38,I38,K38)</f>
        <v>0</v>
      </c>
      <c r="N38" s="69">
        <f>SUM(L38,M38)</f>
        <v>0</v>
      </c>
    </row>
    <row r="39" spans="1:14" ht="15" x14ac:dyDescent="0.25">
      <c r="A39" s="23" t="s">
        <v>125</v>
      </c>
      <c r="B39" s="125">
        <v>0</v>
      </c>
      <c r="C39" s="414">
        <v>0</v>
      </c>
      <c r="D39" s="78">
        <v>0</v>
      </c>
      <c r="E39" s="419">
        <v>0</v>
      </c>
      <c r="F39" s="78">
        <v>0</v>
      </c>
      <c r="G39" s="414">
        <v>0</v>
      </c>
      <c r="H39" s="78">
        <v>0</v>
      </c>
      <c r="I39" s="419">
        <v>0</v>
      </c>
      <c r="J39" s="78">
        <v>0</v>
      </c>
      <c r="K39" s="397">
        <v>0</v>
      </c>
      <c r="L39" s="66"/>
      <c r="M39" s="67"/>
      <c r="N39" s="69"/>
    </row>
    <row r="40" spans="1:14" ht="15" x14ac:dyDescent="0.25">
      <c r="A40" s="24" t="s">
        <v>63</v>
      </c>
      <c r="B40" s="61">
        <f>ROUNDUP((B38*B39),0)</f>
        <v>0</v>
      </c>
      <c r="C40" s="415">
        <f t="shared" ref="C40:J40" si="5">ROUNDUP((C38*C39),0)</f>
        <v>0</v>
      </c>
      <c r="D40" s="61">
        <f t="shared" si="5"/>
        <v>0</v>
      </c>
      <c r="E40" s="420">
        <f t="shared" si="5"/>
        <v>0</v>
      </c>
      <c r="F40" s="61">
        <f t="shared" si="5"/>
        <v>0</v>
      </c>
      <c r="G40" s="415">
        <f t="shared" si="5"/>
        <v>0</v>
      </c>
      <c r="H40" s="61">
        <f t="shared" si="5"/>
        <v>0</v>
      </c>
      <c r="I40" s="420">
        <f t="shared" si="5"/>
        <v>0</v>
      </c>
      <c r="J40" s="61">
        <f t="shared" si="5"/>
        <v>0</v>
      </c>
      <c r="K40" s="398">
        <f>ROUNDUP((K38*K39),0)</f>
        <v>0</v>
      </c>
      <c r="L40" s="63">
        <f>SUM(B40,D40,F40,H40,J40)</f>
        <v>0</v>
      </c>
      <c r="M40" s="67">
        <f t="shared" si="3"/>
        <v>0</v>
      </c>
      <c r="N40" s="69">
        <f t="shared" si="4"/>
        <v>0</v>
      </c>
    </row>
    <row r="41" spans="1:14" ht="15" x14ac:dyDescent="0.25">
      <c r="A41" s="23"/>
      <c r="B41" s="126"/>
      <c r="C41" s="416"/>
      <c r="D41" s="116"/>
      <c r="E41" s="421"/>
      <c r="F41" s="116"/>
      <c r="G41" s="416"/>
      <c r="H41" s="116"/>
      <c r="I41" s="421"/>
      <c r="J41" s="116"/>
      <c r="K41" s="399"/>
      <c r="L41" s="63"/>
      <c r="M41" s="67"/>
      <c r="N41" s="69"/>
    </row>
    <row r="42" spans="1:14" ht="15" x14ac:dyDescent="0.25">
      <c r="A42" s="26" t="s">
        <v>83</v>
      </c>
      <c r="B42" s="194">
        <f>SUM(B36,B40)</f>
        <v>0</v>
      </c>
      <c r="C42" s="417">
        <f t="shared" ref="C42:K42" si="6">SUM(C36,C40)</f>
        <v>0</v>
      </c>
      <c r="D42" s="194">
        <f t="shared" si="6"/>
        <v>0</v>
      </c>
      <c r="E42" s="417">
        <f t="shared" si="6"/>
        <v>0</v>
      </c>
      <c r="F42" s="194">
        <f t="shared" si="6"/>
        <v>0</v>
      </c>
      <c r="G42" s="417">
        <f t="shared" si="6"/>
        <v>0</v>
      </c>
      <c r="H42" s="194">
        <f t="shared" si="6"/>
        <v>0</v>
      </c>
      <c r="I42" s="417">
        <f t="shared" si="6"/>
        <v>0</v>
      </c>
      <c r="J42" s="194">
        <f t="shared" si="6"/>
        <v>0</v>
      </c>
      <c r="K42" s="400">
        <f t="shared" si="6"/>
        <v>0</v>
      </c>
      <c r="L42" s="63">
        <f t="shared" si="3"/>
        <v>0</v>
      </c>
      <c r="M42" s="67">
        <f t="shared" si="3"/>
        <v>0</v>
      </c>
      <c r="N42" s="69">
        <f t="shared" si="4"/>
        <v>0</v>
      </c>
    </row>
    <row r="43" spans="1:14" ht="15" x14ac:dyDescent="0.25">
      <c r="A43" s="26" t="s">
        <v>126</v>
      </c>
      <c r="B43" s="38"/>
      <c r="C43" s="210">
        <v>0</v>
      </c>
      <c r="D43" s="3"/>
      <c r="E43" s="224">
        <v>0</v>
      </c>
      <c r="F43" s="38"/>
      <c r="G43" s="413">
        <v>0</v>
      </c>
      <c r="H43" s="3"/>
      <c r="I43" s="224">
        <v>0</v>
      </c>
      <c r="J43" s="38"/>
      <c r="K43" s="210">
        <v>0</v>
      </c>
      <c r="L43" s="63"/>
      <c r="M43" s="67">
        <f t="shared" ref="M43" si="7">SUM(C43,E43,G43,I43,K43)</f>
        <v>0</v>
      </c>
      <c r="N43" s="69">
        <f t="shared" ref="N43" si="8">SUM(L43,M43)</f>
        <v>0</v>
      </c>
    </row>
    <row r="44" spans="1:14" ht="15" x14ac:dyDescent="0.25">
      <c r="A44" s="26"/>
      <c r="B44" s="43"/>
      <c r="C44" s="203"/>
      <c r="D44" s="32"/>
      <c r="E44" s="223"/>
      <c r="F44" s="43"/>
      <c r="G44" s="209"/>
      <c r="H44" s="32"/>
      <c r="I44" s="223"/>
      <c r="J44" s="43"/>
      <c r="K44" s="209"/>
      <c r="L44" s="63"/>
      <c r="M44" s="67"/>
      <c r="N44" s="69"/>
    </row>
    <row r="45" spans="1:14" ht="15" x14ac:dyDescent="0.25">
      <c r="A45" s="26" t="s">
        <v>84</v>
      </c>
      <c r="B45" s="43"/>
      <c r="C45" s="203"/>
      <c r="D45" s="32"/>
      <c r="E45" s="223"/>
      <c r="F45" s="43"/>
      <c r="G45" s="209"/>
      <c r="H45" s="32"/>
      <c r="I45" s="223"/>
      <c r="J45" s="43"/>
      <c r="K45" s="209"/>
      <c r="L45" s="63">
        <f t="shared" si="3"/>
        <v>0</v>
      </c>
      <c r="M45" s="67">
        <f t="shared" si="3"/>
        <v>0</v>
      </c>
      <c r="N45" s="69">
        <f t="shared" si="4"/>
        <v>0</v>
      </c>
    </row>
    <row r="46" spans="1:14" ht="15" x14ac:dyDescent="0.25">
      <c r="A46" s="28" t="s">
        <v>85</v>
      </c>
      <c r="B46" s="46"/>
      <c r="C46" s="402">
        <v>0</v>
      </c>
      <c r="D46" s="36"/>
      <c r="E46" s="409">
        <v>0</v>
      </c>
      <c r="F46" s="46"/>
      <c r="G46" s="402">
        <v>0</v>
      </c>
      <c r="H46" s="36"/>
      <c r="I46" s="409">
        <v>0</v>
      </c>
      <c r="J46" s="46"/>
      <c r="K46" s="402">
        <v>0</v>
      </c>
      <c r="L46" s="63">
        <f t="shared" si="3"/>
        <v>0</v>
      </c>
      <c r="M46" s="67">
        <f t="shared" si="3"/>
        <v>0</v>
      </c>
      <c r="N46" s="69">
        <f t="shared" si="4"/>
        <v>0</v>
      </c>
    </row>
    <row r="47" spans="1:14" ht="15" x14ac:dyDescent="0.25">
      <c r="A47" s="28" t="s">
        <v>85</v>
      </c>
      <c r="B47" s="47"/>
      <c r="C47" s="210">
        <v>0</v>
      </c>
      <c r="D47" s="37"/>
      <c r="E47" s="224">
        <v>0</v>
      </c>
      <c r="F47" s="47"/>
      <c r="G47" s="210">
        <v>0</v>
      </c>
      <c r="H47" s="37"/>
      <c r="I47" s="224">
        <v>0</v>
      </c>
      <c r="J47" s="47"/>
      <c r="K47" s="210">
        <v>0</v>
      </c>
      <c r="L47" s="63">
        <f t="shared" si="3"/>
        <v>0</v>
      </c>
      <c r="M47" s="67">
        <f t="shared" si="3"/>
        <v>0</v>
      </c>
      <c r="N47" s="69">
        <f t="shared" si="4"/>
        <v>0</v>
      </c>
    </row>
    <row r="48" spans="1:14" ht="15" x14ac:dyDescent="0.25">
      <c r="A48" s="28" t="s">
        <v>85</v>
      </c>
      <c r="B48" s="47"/>
      <c r="C48" s="210">
        <v>0</v>
      </c>
      <c r="D48" s="37"/>
      <c r="E48" s="224">
        <v>0</v>
      </c>
      <c r="F48" s="47"/>
      <c r="G48" s="210">
        <v>0</v>
      </c>
      <c r="H48" s="37"/>
      <c r="I48" s="224">
        <v>0</v>
      </c>
      <c r="J48" s="47"/>
      <c r="K48" s="210">
        <v>0</v>
      </c>
      <c r="L48" s="63">
        <f t="shared" si="3"/>
        <v>0</v>
      </c>
      <c r="M48" s="67">
        <f t="shared" si="3"/>
        <v>0</v>
      </c>
      <c r="N48" s="69">
        <f t="shared" si="4"/>
        <v>0</v>
      </c>
    </row>
    <row r="49" spans="1:14" ht="15" x14ac:dyDescent="0.25">
      <c r="A49" s="27"/>
      <c r="B49" s="47"/>
      <c r="C49" s="207"/>
      <c r="D49" s="37"/>
      <c r="E49" s="221"/>
      <c r="F49" s="47"/>
      <c r="G49" s="207"/>
      <c r="H49" s="37"/>
      <c r="I49" s="221"/>
      <c r="J49" s="47"/>
      <c r="K49" s="207"/>
      <c r="L49" s="63"/>
      <c r="M49" s="67"/>
      <c r="N49" s="69"/>
    </row>
    <row r="50" spans="1:14" ht="15" x14ac:dyDescent="0.25">
      <c r="A50" s="26" t="s">
        <v>86</v>
      </c>
      <c r="B50" s="62">
        <f>SUM(B42:B49)</f>
        <v>0</v>
      </c>
      <c r="C50" s="403">
        <f t="shared" ref="C50:K50" si="9">SUM(C42:C49)</f>
        <v>0</v>
      </c>
      <c r="D50" s="59">
        <f t="shared" si="9"/>
        <v>0</v>
      </c>
      <c r="E50" s="410">
        <f t="shared" si="9"/>
        <v>0</v>
      </c>
      <c r="F50" s="62">
        <f t="shared" si="9"/>
        <v>0</v>
      </c>
      <c r="G50" s="403">
        <f t="shared" si="9"/>
        <v>0</v>
      </c>
      <c r="H50" s="59">
        <f t="shared" si="9"/>
        <v>0</v>
      </c>
      <c r="I50" s="410">
        <f t="shared" si="9"/>
        <v>0</v>
      </c>
      <c r="J50" s="62">
        <f t="shared" si="9"/>
        <v>0</v>
      </c>
      <c r="K50" s="403">
        <f t="shared" si="9"/>
        <v>0</v>
      </c>
      <c r="L50" s="63">
        <f t="shared" si="3"/>
        <v>0</v>
      </c>
      <c r="M50" s="67">
        <f t="shared" si="3"/>
        <v>0</v>
      </c>
      <c r="N50" s="69">
        <f t="shared" si="4"/>
        <v>0</v>
      </c>
    </row>
  </sheetData>
  <sheetProtection algorithmName="SHA-512" hashValue="XDr09Jv1Qiv1xPtciq+28X+eEyfh+IKMw9DrHpLUSG038RWiA71Wc5jdnB9E+L+QLHdX7g5mGa1Q2berQfxeZg==" saltValue="a7/rXl7/WsWEsgU7PQ2F+g==" spinCount="100000" sheet="1" formatCells="0" formatColumns="0" formatRows="0" insertColumns="0" insertRows="0" insertHyperlinks="0" deleteColumns="0" deleteRows="0" sort="0" autoFilter="0" pivotTables="0"/>
  <conditionalFormatting sqref="A3:A22 A1:N2 B3:N9 B10:K26 L10:N50 B27:B32 A27:A33 B33:K40 A35:A50 C41:K41 B43:K50">
    <cfRule type="expression" dxfId="8" priority="2" stopIfTrue="1">
      <formula>CELL("Protect", A1)</formula>
    </cfRule>
  </conditionalFormatting>
  <conditionalFormatting sqref="A7">
    <cfRule type="containsText" dxfId="7" priority="1" operator="containsText" text="choose one">
      <formula>NOT(ISERROR(SEARCH("choose one",A7)))</formula>
    </cfRule>
  </conditionalFormatting>
  <pageMargins left="0.5" right="0.5" top="0.5" bottom="0.5" header="0.3" footer="0.3"/>
  <pageSetup scale="50" orientation="landscape" r:id="rId1"/>
  <headerFooter>
    <oddHeader>&amp;CSubaward 2
&amp;F</oddHeader>
    <oddFooter>&amp;L&amp;D&amp;CUpdate F&amp;RLast modified: 09/24/2020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A1CA964-FD34-4799-9531-EE92A6B3CAD1}">
          <x14:formula1>
            <xm:f>'MSU Master Rates'!$A$30:$A$32</xm:f>
          </x14:formula1>
          <xm:sqref>A7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9EF45-F8BC-451E-B588-7F5C2318B8B0}">
  <sheetPr codeName="Sheet5">
    <pageSetUpPr fitToPage="1"/>
  </sheetPr>
  <dimension ref="A1:N50"/>
  <sheetViews>
    <sheetView zoomScale="70" zoomScaleNormal="70" workbookViewId="0">
      <pane ySplit="8" topLeftCell="A9" activePane="bottomLeft" state="frozen"/>
      <selection activeCell="B41" sqref="B41"/>
      <selection pane="bottomLeft" activeCell="A13" sqref="A13"/>
    </sheetView>
  </sheetViews>
  <sheetFormatPr defaultRowHeight="14.25" zeroHeight="1" x14ac:dyDescent="0.2"/>
  <cols>
    <col min="1" max="1" width="66.85546875" style="4" customWidth="1"/>
    <col min="2" max="2" width="15.7109375" style="4" customWidth="1"/>
    <col min="3" max="3" width="14.140625" style="216" customWidth="1"/>
    <col min="4" max="4" width="14.140625" style="4" customWidth="1"/>
    <col min="5" max="5" width="14.140625" style="216" customWidth="1"/>
    <col min="6" max="6" width="14.140625" style="4" customWidth="1"/>
    <col min="7" max="7" width="14.140625" style="216" customWidth="1"/>
    <col min="8" max="8" width="14.140625" style="4" customWidth="1"/>
    <col min="9" max="9" width="14.140625" style="216" customWidth="1"/>
    <col min="10" max="10" width="14.140625" style="4" customWidth="1"/>
    <col min="11" max="11" width="14.140625" style="216" customWidth="1"/>
    <col min="12" max="14" width="14.140625" style="4" customWidth="1"/>
    <col min="15" max="16384" width="9.140625" style="4"/>
  </cols>
  <sheetData>
    <row r="1" spans="1:14" ht="15" x14ac:dyDescent="0.25">
      <c r="A1" s="24" t="s">
        <v>0</v>
      </c>
      <c r="B1" s="38"/>
      <c r="C1" s="203"/>
      <c r="D1" s="3"/>
      <c r="E1" s="217"/>
      <c r="F1" s="38"/>
      <c r="G1" s="203"/>
      <c r="H1" s="3"/>
      <c r="I1" s="217"/>
      <c r="J1" s="38"/>
      <c r="K1" s="203"/>
      <c r="L1" s="3"/>
      <c r="M1" s="52"/>
      <c r="N1" s="53"/>
    </row>
    <row r="2" spans="1:14" ht="15" x14ac:dyDescent="0.25">
      <c r="A2" s="96" t="s">
        <v>1</v>
      </c>
      <c r="B2" s="112" t="s">
        <v>2</v>
      </c>
      <c r="C2" s="204" t="s">
        <v>3</v>
      </c>
      <c r="D2" s="29" t="s">
        <v>2</v>
      </c>
      <c r="E2" s="218" t="s">
        <v>3</v>
      </c>
      <c r="F2" s="112" t="s">
        <v>2</v>
      </c>
      <c r="G2" s="204" t="s">
        <v>3</v>
      </c>
      <c r="H2" s="29" t="s">
        <v>2</v>
      </c>
      <c r="I2" s="218" t="s">
        <v>3</v>
      </c>
      <c r="J2" s="112" t="s">
        <v>2</v>
      </c>
      <c r="K2" s="204" t="s">
        <v>3</v>
      </c>
      <c r="L2" s="29" t="s">
        <v>4</v>
      </c>
      <c r="M2" s="48" t="s">
        <v>4</v>
      </c>
      <c r="N2" s="54" t="s">
        <v>4</v>
      </c>
    </row>
    <row r="3" spans="1:14" ht="15" x14ac:dyDescent="0.25">
      <c r="A3" s="96" t="s">
        <v>116</v>
      </c>
      <c r="B3" s="112" t="s">
        <v>6</v>
      </c>
      <c r="C3" s="204" t="s">
        <v>7</v>
      </c>
      <c r="D3" s="29" t="s">
        <v>6</v>
      </c>
      <c r="E3" s="218" t="s">
        <v>7</v>
      </c>
      <c r="F3" s="112" t="s">
        <v>6</v>
      </c>
      <c r="G3" s="204" t="s">
        <v>7</v>
      </c>
      <c r="H3" s="29" t="s">
        <v>6</v>
      </c>
      <c r="I3" s="218" t="s">
        <v>7</v>
      </c>
      <c r="J3" s="112" t="s">
        <v>6</v>
      </c>
      <c r="K3" s="204" t="s">
        <v>7</v>
      </c>
      <c r="L3" s="29" t="s">
        <v>2</v>
      </c>
      <c r="M3" s="48" t="s">
        <v>3</v>
      </c>
      <c r="N3" s="54" t="s">
        <v>8</v>
      </c>
    </row>
    <row r="4" spans="1:14" ht="15" x14ac:dyDescent="0.25">
      <c r="A4" s="96" t="s">
        <v>117</v>
      </c>
      <c r="B4" s="39" t="s">
        <v>10</v>
      </c>
      <c r="C4" s="205" t="s">
        <v>10</v>
      </c>
      <c r="D4" s="30" t="s">
        <v>11</v>
      </c>
      <c r="E4" s="219" t="s">
        <v>11</v>
      </c>
      <c r="F4" s="39" t="s">
        <v>12</v>
      </c>
      <c r="G4" s="205" t="s">
        <v>12</v>
      </c>
      <c r="H4" s="30" t="s">
        <v>13</v>
      </c>
      <c r="I4" s="219" t="s">
        <v>13</v>
      </c>
      <c r="J4" s="39" t="s">
        <v>14</v>
      </c>
      <c r="K4" s="205" t="s">
        <v>14</v>
      </c>
      <c r="L4" s="31" t="s">
        <v>6</v>
      </c>
      <c r="M4" s="49" t="s">
        <v>7</v>
      </c>
      <c r="N4" s="55" t="s">
        <v>15</v>
      </c>
    </row>
    <row r="5" spans="1:14" ht="15" x14ac:dyDescent="0.25">
      <c r="A5" s="96" t="s">
        <v>16</v>
      </c>
      <c r="B5" s="40"/>
      <c r="C5" s="206"/>
      <c r="D5" s="31"/>
      <c r="E5" s="220"/>
      <c r="F5" s="40"/>
      <c r="G5" s="206"/>
      <c r="H5" s="31"/>
      <c r="I5" s="220"/>
      <c r="J5" s="40"/>
      <c r="K5" s="206"/>
      <c r="L5" s="31"/>
      <c r="M5" s="49"/>
      <c r="N5" s="55"/>
    </row>
    <row r="6" spans="1:14" ht="15" x14ac:dyDescent="0.25">
      <c r="A6" s="96" t="s">
        <v>17</v>
      </c>
      <c r="B6" s="40"/>
      <c r="C6" s="206"/>
      <c r="D6" s="31"/>
      <c r="E6" s="220"/>
      <c r="F6" s="40"/>
      <c r="G6" s="206"/>
      <c r="H6" s="31"/>
      <c r="I6" s="220"/>
      <c r="J6" s="40"/>
      <c r="K6" s="206"/>
      <c r="L6" s="31"/>
      <c r="M6" s="49"/>
      <c r="N6" s="55"/>
    </row>
    <row r="7" spans="1:14" ht="15" x14ac:dyDescent="0.25">
      <c r="A7" s="97" t="s">
        <v>18</v>
      </c>
      <c r="B7" s="40"/>
      <c r="C7" s="206"/>
      <c r="D7" s="31"/>
      <c r="E7" s="220"/>
      <c r="F7" s="40"/>
      <c r="G7" s="206"/>
      <c r="H7" s="31"/>
      <c r="I7" s="220"/>
      <c r="J7" s="40"/>
      <c r="K7" s="206"/>
      <c r="L7" s="31"/>
      <c r="M7" s="49"/>
      <c r="N7" s="55"/>
    </row>
    <row r="8" spans="1:14" ht="15" x14ac:dyDescent="0.25">
      <c r="A8" s="117"/>
      <c r="B8" s="118"/>
      <c r="C8" s="422"/>
      <c r="D8" s="119"/>
      <c r="E8" s="424"/>
      <c r="F8" s="118"/>
      <c r="G8" s="422"/>
      <c r="H8" s="119"/>
      <c r="I8" s="424"/>
      <c r="J8" s="118"/>
      <c r="K8" s="422"/>
      <c r="L8" s="31"/>
      <c r="M8" s="49"/>
      <c r="N8" s="55"/>
    </row>
    <row r="9" spans="1:14" ht="15" x14ac:dyDescent="0.25">
      <c r="A9" s="56" t="s">
        <v>118</v>
      </c>
      <c r="B9" s="60">
        <v>0</v>
      </c>
      <c r="C9" s="392">
        <v>0</v>
      </c>
      <c r="D9" s="113">
        <v>0</v>
      </c>
      <c r="E9" s="404">
        <v>0</v>
      </c>
      <c r="F9" s="60">
        <v>0</v>
      </c>
      <c r="G9" s="392">
        <v>0</v>
      </c>
      <c r="H9" s="113">
        <v>0</v>
      </c>
      <c r="I9" s="404">
        <v>0</v>
      </c>
      <c r="J9" s="60">
        <v>0</v>
      </c>
      <c r="K9" s="392">
        <v>0</v>
      </c>
      <c r="L9" s="63">
        <f>SUM(B9,D9,F9,H9,J9)</f>
        <v>0</v>
      </c>
      <c r="M9" s="67">
        <f>SUM(C9,E9,G9,I9,K9)</f>
        <v>0</v>
      </c>
      <c r="N9" s="69">
        <f>SUM(L9,M9)</f>
        <v>0</v>
      </c>
    </row>
    <row r="10" spans="1:14" ht="15" x14ac:dyDescent="0.25">
      <c r="A10" s="57" t="s">
        <v>119</v>
      </c>
      <c r="B10" s="115">
        <v>0</v>
      </c>
      <c r="C10" s="393">
        <v>0</v>
      </c>
      <c r="D10" s="114">
        <v>0</v>
      </c>
      <c r="E10" s="405">
        <v>0</v>
      </c>
      <c r="F10" s="115">
        <v>0</v>
      </c>
      <c r="G10" s="393">
        <v>0</v>
      </c>
      <c r="H10" s="114">
        <v>0</v>
      </c>
      <c r="I10" s="405">
        <v>0</v>
      </c>
      <c r="J10" s="115">
        <v>0</v>
      </c>
      <c r="K10" s="393">
        <v>0</v>
      </c>
      <c r="L10" s="63">
        <f t="shared" ref="L10:M34" si="0">SUM(B10,D10,F10,H10,J10)</f>
        <v>0</v>
      </c>
      <c r="M10" s="67">
        <f t="shared" si="0"/>
        <v>0</v>
      </c>
      <c r="N10" s="69">
        <f t="shared" ref="N10:N34" si="1">SUM(L10,M10)</f>
        <v>0</v>
      </c>
    </row>
    <row r="11" spans="1:14" ht="15" x14ac:dyDescent="0.25">
      <c r="A11" s="24"/>
      <c r="B11" s="43"/>
      <c r="C11" s="209"/>
      <c r="D11" s="32"/>
      <c r="E11" s="223"/>
      <c r="F11" s="43"/>
      <c r="G11" s="209"/>
      <c r="H11" s="32"/>
      <c r="I11" s="223"/>
      <c r="J11" s="43"/>
      <c r="K11" s="209"/>
      <c r="L11" s="64"/>
      <c r="M11" s="68"/>
      <c r="N11" s="70"/>
    </row>
    <row r="12" spans="1:14" ht="15" x14ac:dyDescent="0.25">
      <c r="A12" s="101" t="s">
        <v>213</v>
      </c>
      <c r="B12" s="41">
        <v>0</v>
      </c>
      <c r="C12" s="210">
        <v>0</v>
      </c>
      <c r="D12" s="1">
        <v>0</v>
      </c>
      <c r="E12" s="224">
        <v>0</v>
      </c>
      <c r="F12" s="41">
        <v>0</v>
      </c>
      <c r="G12" s="210">
        <v>0</v>
      </c>
      <c r="H12" s="1">
        <v>0</v>
      </c>
      <c r="I12" s="224">
        <v>0</v>
      </c>
      <c r="J12" s="41">
        <v>0</v>
      </c>
      <c r="K12" s="210">
        <v>0</v>
      </c>
      <c r="L12" s="63">
        <f t="shared" si="0"/>
        <v>0</v>
      </c>
      <c r="M12" s="67">
        <f t="shared" si="0"/>
        <v>0</v>
      </c>
      <c r="N12" s="69">
        <f t="shared" si="1"/>
        <v>0</v>
      </c>
    </row>
    <row r="13" spans="1:14" ht="15" x14ac:dyDescent="0.25">
      <c r="A13" s="23"/>
      <c r="B13" s="45"/>
      <c r="C13" s="207"/>
      <c r="D13" s="35"/>
      <c r="E13" s="221"/>
      <c r="F13" s="45"/>
      <c r="G13" s="207"/>
      <c r="H13" s="35"/>
      <c r="I13" s="221"/>
      <c r="J13" s="45"/>
      <c r="K13" s="207"/>
      <c r="L13" s="64"/>
      <c r="M13" s="68"/>
      <c r="N13" s="70"/>
    </row>
    <row r="14" spans="1:14" ht="15" x14ac:dyDescent="0.25">
      <c r="A14" s="23" t="s">
        <v>33</v>
      </c>
      <c r="B14" s="41">
        <v>0</v>
      </c>
      <c r="C14" s="210">
        <v>0</v>
      </c>
      <c r="D14" s="1">
        <v>0</v>
      </c>
      <c r="E14" s="224">
        <v>0</v>
      </c>
      <c r="F14" s="41">
        <v>0</v>
      </c>
      <c r="G14" s="210">
        <v>0</v>
      </c>
      <c r="H14" s="1">
        <v>0</v>
      </c>
      <c r="I14" s="224">
        <v>0</v>
      </c>
      <c r="J14" s="41">
        <v>0</v>
      </c>
      <c r="K14" s="210">
        <v>0</v>
      </c>
      <c r="L14" s="63">
        <f t="shared" si="0"/>
        <v>0</v>
      </c>
      <c r="M14" s="67">
        <f t="shared" si="0"/>
        <v>0</v>
      </c>
      <c r="N14" s="69">
        <f t="shared" si="1"/>
        <v>0</v>
      </c>
    </row>
    <row r="15" spans="1:14" ht="15" x14ac:dyDescent="0.25">
      <c r="A15" s="23" t="s">
        <v>34</v>
      </c>
      <c r="B15" s="41">
        <v>0</v>
      </c>
      <c r="C15" s="210">
        <v>0</v>
      </c>
      <c r="D15" s="1">
        <v>0</v>
      </c>
      <c r="E15" s="224">
        <v>0</v>
      </c>
      <c r="F15" s="41">
        <v>0</v>
      </c>
      <c r="G15" s="210">
        <v>0</v>
      </c>
      <c r="H15" s="1">
        <v>0</v>
      </c>
      <c r="I15" s="224">
        <v>0</v>
      </c>
      <c r="J15" s="41">
        <v>0</v>
      </c>
      <c r="K15" s="210">
        <v>0</v>
      </c>
      <c r="L15" s="63">
        <f t="shared" si="0"/>
        <v>0</v>
      </c>
      <c r="M15" s="67">
        <f t="shared" si="0"/>
        <v>0</v>
      </c>
      <c r="N15" s="69">
        <f t="shared" si="1"/>
        <v>0</v>
      </c>
    </row>
    <row r="16" spans="1:14" ht="15" x14ac:dyDescent="0.25">
      <c r="A16" s="23"/>
      <c r="B16" s="45"/>
      <c r="C16" s="207"/>
      <c r="D16" s="35"/>
      <c r="E16" s="221"/>
      <c r="F16" s="45"/>
      <c r="G16" s="207"/>
      <c r="H16" s="35"/>
      <c r="I16" s="221"/>
      <c r="J16" s="45"/>
      <c r="K16" s="207"/>
      <c r="L16" s="63"/>
      <c r="M16" s="67"/>
      <c r="N16" s="69"/>
    </row>
    <row r="17" spans="1:14" ht="15" x14ac:dyDescent="0.25">
      <c r="A17" s="23" t="s">
        <v>35</v>
      </c>
      <c r="B17" s="45"/>
      <c r="C17" s="207"/>
      <c r="D17" s="35"/>
      <c r="E17" s="221"/>
      <c r="F17" s="45"/>
      <c r="G17" s="207"/>
      <c r="H17" s="35"/>
      <c r="I17" s="221"/>
      <c r="J17" s="45"/>
      <c r="K17" s="207"/>
      <c r="L17" s="63"/>
      <c r="M17" s="67"/>
      <c r="N17" s="69"/>
    </row>
    <row r="18" spans="1:14" ht="15" x14ac:dyDescent="0.25">
      <c r="A18" s="100" t="s">
        <v>36</v>
      </c>
      <c r="B18" s="41">
        <v>0</v>
      </c>
      <c r="C18" s="210">
        <v>0</v>
      </c>
      <c r="D18" s="1">
        <v>0</v>
      </c>
      <c r="E18" s="224">
        <v>0</v>
      </c>
      <c r="F18" s="41">
        <v>0</v>
      </c>
      <c r="G18" s="210">
        <v>0</v>
      </c>
      <c r="H18" s="1">
        <v>0</v>
      </c>
      <c r="I18" s="224">
        <v>0</v>
      </c>
      <c r="J18" s="41">
        <v>0</v>
      </c>
      <c r="K18" s="210">
        <v>0</v>
      </c>
      <c r="L18" s="63">
        <f t="shared" si="0"/>
        <v>0</v>
      </c>
      <c r="M18" s="67">
        <f t="shared" si="0"/>
        <v>0</v>
      </c>
      <c r="N18" s="69">
        <f t="shared" si="1"/>
        <v>0</v>
      </c>
    </row>
    <row r="19" spans="1:14" ht="15" x14ac:dyDescent="0.25">
      <c r="A19" s="100" t="s">
        <v>37</v>
      </c>
      <c r="B19" s="41">
        <v>0</v>
      </c>
      <c r="C19" s="210">
        <v>0</v>
      </c>
      <c r="D19" s="1">
        <v>0</v>
      </c>
      <c r="E19" s="224">
        <v>0</v>
      </c>
      <c r="F19" s="41">
        <v>0</v>
      </c>
      <c r="G19" s="210">
        <v>0</v>
      </c>
      <c r="H19" s="1">
        <v>0</v>
      </c>
      <c r="I19" s="224">
        <v>0</v>
      </c>
      <c r="J19" s="41">
        <v>0</v>
      </c>
      <c r="K19" s="210">
        <v>0</v>
      </c>
      <c r="L19" s="63">
        <f t="shared" si="0"/>
        <v>0</v>
      </c>
      <c r="M19" s="67">
        <f t="shared" si="0"/>
        <v>0</v>
      </c>
      <c r="N19" s="69">
        <f t="shared" si="1"/>
        <v>0</v>
      </c>
    </row>
    <row r="20" spans="1:14" ht="15" x14ac:dyDescent="0.25">
      <c r="A20" s="100" t="s">
        <v>38</v>
      </c>
      <c r="B20" s="41">
        <v>0</v>
      </c>
      <c r="C20" s="210">
        <v>0</v>
      </c>
      <c r="D20" s="1">
        <v>0</v>
      </c>
      <c r="E20" s="224">
        <v>0</v>
      </c>
      <c r="F20" s="41">
        <v>0</v>
      </c>
      <c r="G20" s="210">
        <v>0</v>
      </c>
      <c r="H20" s="1">
        <v>0</v>
      </c>
      <c r="I20" s="224">
        <v>0</v>
      </c>
      <c r="J20" s="41">
        <v>0</v>
      </c>
      <c r="K20" s="210">
        <v>0</v>
      </c>
      <c r="L20" s="63">
        <f t="shared" si="0"/>
        <v>0</v>
      </c>
      <c r="M20" s="67">
        <f t="shared" si="0"/>
        <v>0</v>
      </c>
      <c r="N20" s="69">
        <f t="shared" si="1"/>
        <v>0</v>
      </c>
    </row>
    <row r="21" spans="1:14" ht="15" x14ac:dyDescent="0.25">
      <c r="A21" s="100" t="s">
        <v>40</v>
      </c>
      <c r="B21" s="41">
        <v>0</v>
      </c>
      <c r="C21" s="210">
        <v>0</v>
      </c>
      <c r="D21" s="1">
        <v>0</v>
      </c>
      <c r="E21" s="224">
        <v>0</v>
      </c>
      <c r="F21" s="41">
        <v>0</v>
      </c>
      <c r="G21" s="210">
        <v>0</v>
      </c>
      <c r="H21" s="1">
        <v>0</v>
      </c>
      <c r="I21" s="224">
        <v>0</v>
      </c>
      <c r="J21" s="41">
        <v>0</v>
      </c>
      <c r="K21" s="210">
        <v>0</v>
      </c>
      <c r="L21" s="63">
        <f t="shared" si="0"/>
        <v>0</v>
      </c>
      <c r="M21" s="67">
        <f t="shared" si="0"/>
        <v>0</v>
      </c>
      <c r="N21" s="69">
        <f t="shared" si="1"/>
        <v>0</v>
      </c>
    </row>
    <row r="22" spans="1:14" ht="15" x14ac:dyDescent="0.25">
      <c r="A22" s="81" t="s">
        <v>41</v>
      </c>
      <c r="B22" s="45"/>
      <c r="C22" s="207"/>
      <c r="D22" s="35"/>
      <c r="E22" s="221"/>
      <c r="F22" s="45"/>
      <c r="G22" s="207"/>
      <c r="H22" s="35"/>
      <c r="I22" s="221"/>
      <c r="J22" s="45"/>
      <c r="K22" s="207"/>
      <c r="L22" s="63"/>
      <c r="M22" s="67"/>
      <c r="N22" s="69"/>
    </row>
    <row r="23" spans="1:14" ht="15" x14ac:dyDescent="0.25">
      <c r="A23" s="80" t="s">
        <v>42</v>
      </c>
      <c r="B23" s="41">
        <v>0</v>
      </c>
      <c r="C23" s="210">
        <v>0</v>
      </c>
      <c r="D23" s="1">
        <v>0</v>
      </c>
      <c r="E23" s="224">
        <v>0</v>
      </c>
      <c r="F23" s="41">
        <v>0</v>
      </c>
      <c r="G23" s="210">
        <v>0</v>
      </c>
      <c r="H23" s="1">
        <v>0</v>
      </c>
      <c r="I23" s="224">
        <v>0</v>
      </c>
      <c r="J23" s="41">
        <v>0</v>
      </c>
      <c r="K23" s="210">
        <v>0</v>
      </c>
      <c r="L23" s="63">
        <f t="shared" si="0"/>
        <v>0</v>
      </c>
      <c r="M23" s="67">
        <f t="shared" si="0"/>
        <v>0</v>
      </c>
      <c r="N23" s="69">
        <f t="shared" si="1"/>
        <v>0</v>
      </c>
    </row>
    <row r="24" spans="1:14" ht="15" x14ac:dyDescent="0.25">
      <c r="A24" s="80" t="s">
        <v>45</v>
      </c>
      <c r="B24" s="41">
        <v>0</v>
      </c>
      <c r="C24" s="210">
        <v>0</v>
      </c>
      <c r="D24" s="1">
        <v>0</v>
      </c>
      <c r="E24" s="224">
        <v>0</v>
      </c>
      <c r="F24" s="41">
        <v>0</v>
      </c>
      <c r="G24" s="210">
        <v>0</v>
      </c>
      <c r="H24" s="1">
        <v>0</v>
      </c>
      <c r="I24" s="224">
        <v>0</v>
      </c>
      <c r="J24" s="41">
        <v>0</v>
      </c>
      <c r="K24" s="210">
        <v>0</v>
      </c>
      <c r="L24" s="63">
        <f t="shared" si="0"/>
        <v>0</v>
      </c>
      <c r="M24" s="67">
        <f t="shared" si="0"/>
        <v>0</v>
      </c>
      <c r="N24" s="69">
        <f t="shared" si="1"/>
        <v>0</v>
      </c>
    </row>
    <row r="25" spans="1:14" ht="15" x14ac:dyDescent="0.25">
      <c r="A25" s="80" t="s">
        <v>47</v>
      </c>
      <c r="B25" s="41">
        <v>0</v>
      </c>
      <c r="C25" s="210">
        <v>0</v>
      </c>
      <c r="D25" s="1">
        <v>0</v>
      </c>
      <c r="E25" s="224">
        <v>0</v>
      </c>
      <c r="F25" s="41">
        <v>0</v>
      </c>
      <c r="G25" s="210">
        <v>0</v>
      </c>
      <c r="H25" s="1">
        <v>0</v>
      </c>
      <c r="I25" s="224">
        <v>0</v>
      </c>
      <c r="J25" s="41">
        <v>0</v>
      </c>
      <c r="K25" s="210">
        <v>0</v>
      </c>
      <c r="L25" s="63">
        <f t="shared" si="0"/>
        <v>0</v>
      </c>
      <c r="M25" s="67">
        <f t="shared" si="0"/>
        <v>0</v>
      </c>
      <c r="N25" s="69">
        <f t="shared" si="1"/>
        <v>0</v>
      </c>
    </row>
    <row r="26" spans="1:14" ht="15" x14ac:dyDescent="0.25">
      <c r="A26" s="80" t="s">
        <v>48</v>
      </c>
      <c r="B26" s="41">
        <v>0</v>
      </c>
      <c r="C26" s="211">
        <v>0</v>
      </c>
      <c r="D26" s="33">
        <v>0</v>
      </c>
      <c r="E26" s="225">
        <v>0</v>
      </c>
      <c r="F26" s="50">
        <v>0</v>
      </c>
      <c r="G26" s="211">
        <v>0</v>
      </c>
      <c r="H26" s="33">
        <v>0</v>
      </c>
      <c r="I26" s="225">
        <v>0</v>
      </c>
      <c r="J26" s="50">
        <v>0</v>
      </c>
      <c r="K26" s="211">
        <v>0</v>
      </c>
      <c r="L26" s="63">
        <f t="shared" si="0"/>
        <v>0</v>
      </c>
      <c r="M26" s="67">
        <f t="shared" si="0"/>
        <v>0</v>
      </c>
      <c r="N26" s="69">
        <f t="shared" si="1"/>
        <v>0</v>
      </c>
    </row>
    <row r="27" spans="1:14" ht="15" x14ac:dyDescent="0.25">
      <c r="A27" s="98" t="s">
        <v>120</v>
      </c>
      <c r="B27" s="44">
        <v>0</v>
      </c>
      <c r="C27" s="212">
        <v>0</v>
      </c>
      <c r="D27" s="121">
        <v>0</v>
      </c>
      <c r="E27" s="226">
        <v>0</v>
      </c>
      <c r="F27" s="122">
        <v>0</v>
      </c>
      <c r="G27" s="212">
        <v>0</v>
      </c>
      <c r="H27" s="121">
        <v>0</v>
      </c>
      <c r="I27" s="226">
        <v>0</v>
      </c>
      <c r="J27" s="122">
        <v>0</v>
      </c>
      <c r="K27" s="212">
        <v>0</v>
      </c>
      <c r="L27" s="63">
        <f t="shared" si="0"/>
        <v>0</v>
      </c>
      <c r="M27" s="67">
        <f t="shared" si="0"/>
        <v>0</v>
      </c>
      <c r="N27" s="69">
        <f t="shared" si="1"/>
        <v>0</v>
      </c>
    </row>
    <row r="28" spans="1:14" ht="15" x14ac:dyDescent="0.25">
      <c r="A28" s="99" t="s">
        <v>121</v>
      </c>
      <c r="B28" s="44">
        <v>0</v>
      </c>
      <c r="C28" s="212">
        <v>0</v>
      </c>
      <c r="D28" s="121">
        <v>0</v>
      </c>
      <c r="E28" s="226">
        <v>0</v>
      </c>
      <c r="F28" s="122">
        <v>0</v>
      </c>
      <c r="G28" s="212">
        <v>0</v>
      </c>
      <c r="H28" s="121">
        <v>0</v>
      </c>
      <c r="I28" s="226">
        <v>0</v>
      </c>
      <c r="J28" s="122">
        <v>0</v>
      </c>
      <c r="K28" s="212">
        <v>0</v>
      </c>
      <c r="L28" s="63">
        <f t="shared" si="0"/>
        <v>0</v>
      </c>
      <c r="M28" s="67">
        <f t="shared" si="0"/>
        <v>0</v>
      </c>
      <c r="N28" s="69">
        <f t="shared" si="1"/>
        <v>0</v>
      </c>
    </row>
    <row r="29" spans="1:14" ht="15" x14ac:dyDescent="0.25">
      <c r="A29" s="98" t="s">
        <v>122</v>
      </c>
      <c r="B29" s="44">
        <v>0</v>
      </c>
      <c r="C29" s="212">
        <v>0</v>
      </c>
      <c r="D29" s="121">
        <v>0</v>
      </c>
      <c r="E29" s="226">
        <v>0</v>
      </c>
      <c r="F29" s="122">
        <v>0</v>
      </c>
      <c r="G29" s="212">
        <v>0</v>
      </c>
      <c r="H29" s="121">
        <v>0</v>
      </c>
      <c r="I29" s="226">
        <v>0</v>
      </c>
      <c r="J29" s="122">
        <v>0</v>
      </c>
      <c r="K29" s="212">
        <v>0</v>
      </c>
      <c r="L29" s="63">
        <f t="shared" si="0"/>
        <v>0</v>
      </c>
      <c r="M29" s="67">
        <f t="shared" si="0"/>
        <v>0</v>
      </c>
      <c r="N29" s="69">
        <f t="shared" si="1"/>
        <v>0</v>
      </c>
    </row>
    <row r="30" spans="1:14" ht="15" x14ac:dyDescent="0.25">
      <c r="A30" s="83" t="s">
        <v>54</v>
      </c>
      <c r="B30" s="85"/>
      <c r="C30" s="394"/>
      <c r="D30" s="110"/>
      <c r="E30" s="406"/>
      <c r="F30" s="111"/>
      <c r="G30" s="394"/>
      <c r="H30" s="110"/>
      <c r="I30" s="406"/>
      <c r="J30" s="111"/>
      <c r="K30" s="394"/>
      <c r="L30" s="63"/>
      <c r="M30" s="67"/>
      <c r="N30" s="69"/>
    </row>
    <row r="31" spans="1:14" ht="15" x14ac:dyDescent="0.25">
      <c r="A31" s="82" t="s">
        <v>55</v>
      </c>
      <c r="B31" s="44">
        <v>0</v>
      </c>
      <c r="C31" s="212">
        <v>0</v>
      </c>
      <c r="D31" s="121">
        <v>0</v>
      </c>
      <c r="E31" s="226">
        <v>0</v>
      </c>
      <c r="F31" s="122">
        <v>0</v>
      </c>
      <c r="G31" s="212">
        <v>0</v>
      </c>
      <c r="H31" s="121">
        <v>0</v>
      </c>
      <c r="I31" s="226">
        <v>0</v>
      </c>
      <c r="J31" s="122">
        <v>0</v>
      </c>
      <c r="K31" s="212">
        <v>0</v>
      </c>
      <c r="L31" s="63">
        <f t="shared" si="0"/>
        <v>0</v>
      </c>
      <c r="M31" s="67">
        <f t="shared" si="0"/>
        <v>0</v>
      </c>
      <c r="N31" s="69">
        <f t="shared" si="1"/>
        <v>0</v>
      </c>
    </row>
    <row r="32" spans="1:14" ht="15" x14ac:dyDescent="0.25">
      <c r="A32" s="82" t="s">
        <v>56</v>
      </c>
      <c r="B32" s="44">
        <v>0</v>
      </c>
      <c r="C32" s="212">
        <v>0</v>
      </c>
      <c r="D32" s="121">
        <v>0</v>
      </c>
      <c r="E32" s="226">
        <v>0</v>
      </c>
      <c r="F32" s="122">
        <v>0</v>
      </c>
      <c r="G32" s="212">
        <v>0</v>
      </c>
      <c r="H32" s="121">
        <v>0</v>
      </c>
      <c r="I32" s="226">
        <v>0</v>
      </c>
      <c r="J32" s="122">
        <v>0</v>
      </c>
      <c r="K32" s="212">
        <v>0</v>
      </c>
      <c r="L32" s="63">
        <f t="shared" si="0"/>
        <v>0</v>
      </c>
      <c r="M32" s="67">
        <f t="shared" si="0"/>
        <v>0</v>
      </c>
      <c r="N32" s="69">
        <f t="shared" si="1"/>
        <v>0</v>
      </c>
    </row>
    <row r="33" spans="1:14" ht="15" x14ac:dyDescent="0.25">
      <c r="A33" s="80" t="s">
        <v>58</v>
      </c>
      <c r="B33" s="41">
        <v>0</v>
      </c>
      <c r="C33" s="213">
        <v>0</v>
      </c>
      <c r="D33" s="34">
        <v>0</v>
      </c>
      <c r="E33" s="227">
        <v>0</v>
      </c>
      <c r="F33" s="51">
        <v>0</v>
      </c>
      <c r="G33" s="213">
        <v>0</v>
      </c>
      <c r="H33" s="34">
        <v>0</v>
      </c>
      <c r="I33" s="227">
        <v>0</v>
      </c>
      <c r="J33" s="51">
        <v>0</v>
      </c>
      <c r="K33" s="213">
        <v>0</v>
      </c>
      <c r="L33" s="63">
        <f t="shared" si="0"/>
        <v>0</v>
      </c>
      <c r="M33" s="67">
        <f t="shared" si="0"/>
        <v>0</v>
      </c>
      <c r="N33" s="69">
        <f t="shared" si="1"/>
        <v>0</v>
      </c>
    </row>
    <row r="34" spans="1:14" ht="15" x14ac:dyDescent="0.25">
      <c r="A34" s="84" t="s">
        <v>59</v>
      </c>
      <c r="B34" s="41">
        <v>0</v>
      </c>
      <c r="C34" s="210">
        <v>0</v>
      </c>
      <c r="D34" s="1">
        <v>0</v>
      </c>
      <c r="E34" s="224">
        <v>0</v>
      </c>
      <c r="F34" s="41">
        <v>0</v>
      </c>
      <c r="G34" s="210">
        <v>0</v>
      </c>
      <c r="H34" s="1">
        <v>0</v>
      </c>
      <c r="I34" s="224">
        <v>0</v>
      </c>
      <c r="J34" s="41">
        <v>0</v>
      </c>
      <c r="K34" s="210">
        <v>0</v>
      </c>
      <c r="L34" s="63">
        <f t="shared" si="0"/>
        <v>0</v>
      </c>
      <c r="M34" s="67">
        <f t="shared" si="0"/>
        <v>0</v>
      </c>
      <c r="N34" s="69">
        <f t="shared" si="1"/>
        <v>0</v>
      </c>
    </row>
    <row r="35" spans="1:14" ht="15" x14ac:dyDescent="0.25">
      <c r="A35" s="58"/>
      <c r="B35" s="42"/>
      <c r="C35" s="208"/>
      <c r="D35" s="2"/>
      <c r="E35" s="222"/>
      <c r="F35" s="42"/>
      <c r="G35" s="208"/>
      <c r="H35" s="2"/>
      <c r="I35" s="222"/>
      <c r="J35" s="42"/>
      <c r="K35" s="208"/>
      <c r="L35" s="63"/>
      <c r="M35" s="67"/>
      <c r="N35" s="69"/>
    </row>
    <row r="36" spans="1:14" ht="15" x14ac:dyDescent="0.25">
      <c r="A36" s="24" t="s">
        <v>123</v>
      </c>
      <c r="B36" s="38">
        <f>SUM(B9,B10,B12,B14,B15,B18,B19,B20,B21,B23,B24,B25,B26,B27,B28,B29,B31,B32,B33,B34)</f>
        <v>0</v>
      </c>
      <c r="C36" s="214">
        <f t="shared" ref="C36:K36" si="2">SUM(C9,C10,C12,C14,C15,C18,C19,C20,C21,C23,C24,C25,C26,C27,C28,C29,C31,C32,C33,C34)</f>
        <v>0</v>
      </c>
      <c r="D36" s="38">
        <f t="shared" si="2"/>
        <v>0</v>
      </c>
      <c r="E36" s="214">
        <f t="shared" si="2"/>
        <v>0</v>
      </c>
      <c r="F36" s="38">
        <f t="shared" si="2"/>
        <v>0</v>
      </c>
      <c r="G36" s="214">
        <f>SUM(G9,G10,G12,G14,G15,G18,G19,G20,G21,G23,G24,G25,G26,G27,G28,G29,G31,G32,G33,G34)</f>
        <v>0</v>
      </c>
      <c r="H36" s="38">
        <f t="shared" si="2"/>
        <v>0</v>
      </c>
      <c r="I36" s="214">
        <f t="shared" si="2"/>
        <v>0</v>
      </c>
      <c r="J36" s="38">
        <f t="shared" si="2"/>
        <v>0</v>
      </c>
      <c r="K36" s="214">
        <f t="shared" si="2"/>
        <v>0</v>
      </c>
      <c r="L36" s="63">
        <f t="shared" ref="L36:M50" si="3">SUM(B36,D36,F36,H36,J36)</f>
        <v>0</v>
      </c>
      <c r="M36" s="67">
        <f t="shared" si="3"/>
        <v>0</v>
      </c>
      <c r="N36" s="69">
        <f t="shared" ref="N36:N50" si="4">SUM(L36,M36)</f>
        <v>0</v>
      </c>
    </row>
    <row r="37" spans="1:14" ht="15" x14ac:dyDescent="0.25">
      <c r="A37" s="23"/>
      <c r="B37" s="42"/>
      <c r="C37" s="215"/>
      <c r="D37" s="42"/>
      <c r="E37" s="228"/>
      <c r="F37" s="42"/>
      <c r="G37" s="215"/>
      <c r="H37" s="42"/>
      <c r="I37" s="228"/>
      <c r="J37" s="42"/>
      <c r="K37" s="215"/>
      <c r="L37" s="63"/>
      <c r="M37" s="67"/>
      <c r="N37" s="69"/>
    </row>
    <row r="38" spans="1:14" ht="15" x14ac:dyDescent="0.25">
      <c r="A38" s="23" t="s">
        <v>124</v>
      </c>
      <c r="B38" s="50">
        <v>0</v>
      </c>
      <c r="C38" s="413">
        <v>0</v>
      </c>
      <c r="D38" s="41">
        <v>0</v>
      </c>
      <c r="E38" s="418">
        <v>0</v>
      </c>
      <c r="F38" s="41">
        <v>0</v>
      </c>
      <c r="G38" s="413">
        <v>0</v>
      </c>
      <c r="H38" s="41">
        <v>0</v>
      </c>
      <c r="I38" s="418">
        <v>0</v>
      </c>
      <c r="J38" s="41">
        <v>0</v>
      </c>
      <c r="K38" s="413">
        <v>0</v>
      </c>
      <c r="L38" s="65">
        <f>SUM(B38,D38,F38,H38,J38)</f>
        <v>0</v>
      </c>
      <c r="M38" s="67">
        <f>SUM(C38,E38,G38,I38,K38)</f>
        <v>0</v>
      </c>
      <c r="N38" s="69">
        <f>SUM(L38,M38)</f>
        <v>0</v>
      </c>
    </row>
    <row r="39" spans="1:14" ht="15" x14ac:dyDescent="0.25">
      <c r="A39" s="23" t="s">
        <v>125</v>
      </c>
      <c r="B39" s="125">
        <v>0</v>
      </c>
      <c r="C39" s="414">
        <v>0</v>
      </c>
      <c r="D39" s="78">
        <v>0</v>
      </c>
      <c r="E39" s="419">
        <v>0</v>
      </c>
      <c r="F39" s="78">
        <v>0</v>
      </c>
      <c r="G39" s="414">
        <v>0</v>
      </c>
      <c r="H39" s="78">
        <v>0</v>
      </c>
      <c r="I39" s="419">
        <v>0</v>
      </c>
      <c r="J39" s="78">
        <v>0</v>
      </c>
      <c r="K39" s="414">
        <v>0</v>
      </c>
      <c r="L39" s="66"/>
      <c r="M39" s="67"/>
      <c r="N39" s="69"/>
    </row>
    <row r="40" spans="1:14" ht="15" x14ac:dyDescent="0.25">
      <c r="A40" s="24" t="s">
        <v>63</v>
      </c>
      <c r="B40" s="61">
        <f>ROUNDUP((B38*B39),0)</f>
        <v>0</v>
      </c>
      <c r="C40" s="415">
        <f>ROUNDUP((C38*C39),0)</f>
        <v>0</v>
      </c>
      <c r="D40" s="61">
        <f>ROUNDUP((D38*D39),0)</f>
        <v>0</v>
      </c>
      <c r="E40" s="420">
        <f t="shared" ref="E40:J40" si="5">ROUNDUP((E38*E39),0)</f>
        <v>0</v>
      </c>
      <c r="F40" s="61">
        <f t="shared" si="5"/>
        <v>0</v>
      </c>
      <c r="G40" s="415">
        <f t="shared" si="5"/>
        <v>0</v>
      </c>
      <c r="H40" s="61">
        <f t="shared" si="5"/>
        <v>0</v>
      </c>
      <c r="I40" s="420">
        <f t="shared" si="5"/>
        <v>0</v>
      </c>
      <c r="J40" s="61">
        <f t="shared" si="5"/>
        <v>0</v>
      </c>
      <c r="K40" s="415">
        <f>ROUNDUP((K38*K39),0)</f>
        <v>0</v>
      </c>
      <c r="L40" s="63">
        <f>SUM(B40,D40,F40,H40,J40)</f>
        <v>0</v>
      </c>
      <c r="M40" s="67">
        <f t="shared" si="3"/>
        <v>0</v>
      </c>
      <c r="N40" s="69">
        <f t="shared" si="4"/>
        <v>0</v>
      </c>
    </row>
    <row r="41" spans="1:14" ht="15" x14ac:dyDescent="0.25">
      <c r="A41" s="23"/>
      <c r="B41" s="126"/>
      <c r="C41" s="423"/>
      <c r="D41" s="120"/>
      <c r="E41" s="425"/>
      <c r="F41" s="120"/>
      <c r="G41" s="423"/>
      <c r="H41" s="120"/>
      <c r="I41" s="425"/>
      <c r="J41" s="120"/>
      <c r="K41" s="423"/>
      <c r="L41" s="63"/>
      <c r="M41" s="67"/>
      <c r="N41" s="69"/>
    </row>
    <row r="42" spans="1:14" ht="15" x14ac:dyDescent="0.25">
      <c r="A42" s="26" t="s">
        <v>83</v>
      </c>
      <c r="B42" s="194">
        <f>SUM(B36,B40)</f>
        <v>0</v>
      </c>
      <c r="C42" s="417">
        <f t="shared" ref="C42:K42" si="6">SUM(C36,C40)</f>
        <v>0</v>
      </c>
      <c r="D42" s="194">
        <f t="shared" si="6"/>
        <v>0</v>
      </c>
      <c r="E42" s="417">
        <f t="shared" si="6"/>
        <v>0</v>
      </c>
      <c r="F42" s="194">
        <f t="shared" si="6"/>
        <v>0</v>
      </c>
      <c r="G42" s="417">
        <f t="shared" si="6"/>
        <v>0</v>
      </c>
      <c r="H42" s="194">
        <f t="shared" si="6"/>
        <v>0</v>
      </c>
      <c r="I42" s="417">
        <f t="shared" si="6"/>
        <v>0</v>
      </c>
      <c r="J42" s="194">
        <f t="shared" si="6"/>
        <v>0</v>
      </c>
      <c r="K42" s="417">
        <f t="shared" si="6"/>
        <v>0</v>
      </c>
      <c r="L42" s="63">
        <f t="shared" si="3"/>
        <v>0</v>
      </c>
      <c r="M42" s="67">
        <f t="shared" si="3"/>
        <v>0</v>
      </c>
      <c r="N42" s="69">
        <f t="shared" si="4"/>
        <v>0</v>
      </c>
    </row>
    <row r="43" spans="1:14" ht="15" x14ac:dyDescent="0.25">
      <c r="A43" s="26" t="s">
        <v>126</v>
      </c>
      <c r="B43" s="38"/>
      <c r="C43" s="210">
        <v>0</v>
      </c>
      <c r="D43" s="3"/>
      <c r="E43" s="224">
        <v>0</v>
      </c>
      <c r="F43" s="38"/>
      <c r="G43" s="210">
        <v>0</v>
      </c>
      <c r="H43" s="3"/>
      <c r="I43" s="224">
        <v>0</v>
      </c>
      <c r="J43" s="38"/>
      <c r="K43" s="210">
        <v>0</v>
      </c>
      <c r="L43" s="63"/>
      <c r="M43" s="67">
        <f t="shared" ref="M43" si="7">SUM(C43,E43,G43,I43,K43)</f>
        <v>0</v>
      </c>
      <c r="N43" s="69">
        <f t="shared" ref="N43" si="8">SUM(L43,M43)</f>
        <v>0</v>
      </c>
    </row>
    <row r="44" spans="1:14" ht="15" x14ac:dyDescent="0.25">
      <c r="A44" s="26"/>
      <c r="B44" s="43"/>
      <c r="C44" s="203"/>
      <c r="D44" s="32"/>
      <c r="E44" s="223"/>
      <c r="F44" s="43"/>
      <c r="G44" s="209"/>
      <c r="H44" s="32"/>
      <c r="I44" s="223"/>
      <c r="J44" s="43"/>
      <c r="K44" s="209"/>
      <c r="L44" s="63"/>
      <c r="M44" s="67"/>
      <c r="N44" s="69"/>
    </row>
    <row r="45" spans="1:14" ht="15" x14ac:dyDescent="0.25">
      <c r="A45" s="26" t="s">
        <v>84</v>
      </c>
      <c r="B45" s="43"/>
      <c r="C45" s="203"/>
      <c r="D45" s="32"/>
      <c r="E45" s="223"/>
      <c r="F45" s="43"/>
      <c r="G45" s="209"/>
      <c r="H45" s="32"/>
      <c r="I45" s="223"/>
      <c r="J45" s="43"/>
      <c r="K45" s="209"/>
      <c r="L45" s="63">
        <f t="shared" si="3"/>
        <v>0</v>
      </c>
      <c r="M45" s="67">
        <f t="shared" si="3"/>
        <v>0</v>
      </c>
      <c r="N45" s="69">
        <f t="shared" si="4"/>
        <v>0</v>
      </c>
    </row>
    <row r="46" spans="1:14" ht="15" x14ac:dyDescent="0.25">
      <c r="A46" s="28" t="s">
        <v>85</v>
      </c>
      <c r="B46" s="46"/>
      <c r="C46" s="402">
        <v>0</v>
      </c>
      <c r="D46" s="36"/>
      <c r="E46" s="409">
        <v>0</v>
      </c>
      <c r="F46" s="46"/>
      <c r="G46" s="402">
        <v>0</v>
      </c>
      <c r="H46" s="36"/>
      <c r="I46" s="409">
        <v>0</v>
      </c>
      <c r="J46" s="46"/>
      <c r="K46" s="402">
        <v>0</v>
      </c>
      <c r="L46" s="63">
        <f t="shared" si="3"/>
        <v>0</v>
      </c>
      <c r="M46" s="67">
        <f t="shared" si="3"/>
        <v>0</v>
      </c>
      <c r="N46" s="69">
        <f t="shared" si="4"/>
        <v>0</v>
      </c>
    </row>
    <row r="47" spans="1:14" ht="15" x14ac:dyDescent="0.25">
      <c r="A47" s="28" t="s">
        <v>85</v>
      </c>
      <c r="B47" s="47"/>
      <c r="C47" s="210">
        <v>0</v>
      </c>
      <c r="D47" s="37"/>
      <c r="E47" s="224">
        <v>0</v>
      </c>
      <c r="F47" s="47"/>
      <c r="G47" s="210">
        <v>0</v>
      </c>
      <c r="H47" s="37"/>
      <c r="I47" s="224">
        <v>0</v>
      </c>
      <c r="J47" s="47"/>
      <c r="K47" s="210">
        <v>0</v>
      </c>
      <c r="L47" s="63">
        <f t="shared" si="3"/>
        <v>0</v>
      </c>
      <c r="M47" s="67">
        <f t="shared" si="3"/>
        <v>0</v>
      </c>
      <c r="N47" s="69">
        <f t="shared" si="4"/>
        <v>0</v>
      </c>
    </row>
    <row r="48" spans="1:14" ht="15" x14ac:dyDescent="0.25">
      <c r="A48" s="28" t="s">
        <v>85</v>
      </c>
      <c r="B48" s="47"/>
      <c r="C48" s="210">
        <v>0</v>
      </c>
      <c r="D48" s="37"/>
      <c r="E48" s="224">
        <v>0</v>
      </c>
      <c r="F48" s="47"/>
      <c r="G48" s="210">
        <v>0</v>
      </c>
      <c r="H48" s="37"/>
      <c r="I48" s="224">
        <v>0</v>
      </c>
      <c r="J48" s="47"/>
      <c r="K48" s="210">
        <v>0</v>
      </c>
      <c r="L48" s="63">
        <f t="shared" si="3"/>
        <v>0</v>
      </c>
      <c r="M48" s="67">
        <f t="shared" si="3"/>
        <v>0</v>
      </c>
      <c r="N48" s="69">
        <f t="shared" si="4"/>
        <v>0</v>
      </c>
    </row>
    <row r="49" spans="1:14" ht="15" x14ac:dyDescent="0.25">
      <c r="A49" s="27"/>
      <c r="B49" s="47"/>
      <c r="C49" s="207"/>
      <c r="D49" s="37"/>
      <c r="E49" s="221"/>
      <c r="F49" s="47"/>
      <c r="G49" s="207"/>
      <c r="H49" s="37"/>
      <c r="I49" s="221"/>
      <c r="J49" s="47"/>
      <c r="K49" s="207"/>
      <c r="L49" s="63"/>
      <c r="M49" s="67"/>
      <c r="N49" s="69"/>
    </row>
    <row r="50" spans="1:14" ht="15" x14ac:dyDescent="0.25">
      <c r="A50" s="26" t="s">
        <v>86</v>
      </c>
      <c r="B50" s="62">
        <f>SUM(B42:B49)</f>
        <v>0</v>
      </c>
      <c r="C50" s="403">
        <f t="shared" ref="C50:K50" si="9">SUM(C42:C49)</f>
        <v>0</v>
      </c>
      <c r="D50" s="59">
        <f t="shared" si="9"/>
        <v>0</v>
      </c>
      <c r="E50" s="410">
        <f t="shared" si="9"/>
        <v>0</v>
      </c>
      <c r="F50" s="62">
        <f t="shared" si="9"/>
        <v>0</v>
      </c>
      <c r="G50" s="403">
        <f t="shared" si="9"/>
        <v>0</v>
      </c>
      <c r="H50" s="59">
        <f t="shared" si="9"/>
        <v>0</v>
      </c>
      <c r="I50" s="410">
        <f t="shared" si="9"/>
        <v>0</v>
      </c>
      <c r="J50" s="62">
        <f t="shared" si="9"/>
        <v>0</v>
      </c>
      <c r="K50" s="403">
        <f t="shared" si="9"/>
        <v>0</v>
      </c>
      <c r="L50" s="63">
        <f t="shared" si="3"/>
        <v>0</v>
      </c>
      <c r="M50" s="67">
        <f t="shared" si="3"/>
        <v>0</v>
      </c>
      <c r="N50" s="69">
        <f t="shared" si="4"/>
        <v>0</v>
      </c>
    </row>
  </sheetData>
  <sheetProtection algorithmName="SHA-512" hashValue="5uTjXfqdm4SagNtfzh+T+s2xIFGXK7t/T/4COZnk3/+RgxvMuHNBWV6EcvWMLffysBn6W8teZZAk6muv8gy8BQ==" saltValue="GRVNltgcghsqOy2DCZ2nRw==" spinCount="100000" sheet="1" formatCells="0" formatColumns="0" formatRows="0" insertColumns="0" insertRows="0" insertHyperlinks="0" deleteColumns="0" deleteRows="0" sort="0" autoFilter="0" pivotTables="0"/>
  <conditionalFormatting sqref="A3:A22 A1:N2 B3:N9 B10:K26 L10:N50 B27:B32 A27:A33 B33:K40 A35:A50 C41:K41 B43:K50">
    <cfRule type="expression" dxfId="6" priority="2" stopIfTrue="1">
      <formula>CELL("Protect", A1)</formula>
    </cfRule>
  </conditionalFormatting>
  <conditionalFormatting sqref="A7">
    <cfRule type="containsText" dxfId="5" priority="1" operator="containsText" text="choose one">
      <formula>NOT(ISERROR(SEARCH("choose one",A7)))</formula>
    </cfRule>
  </conditionalFormatting>
  <pageMargins left="0.5" right="0.5" top="0.5" bottom="0.5" header="0.3" footer="0.3"/>
  <pageSetup scale="50" orientation="landscape" r:id="rId1"/>
  <headerFooter>
    <oddHeader>&amp;CSubaward 3
&amp;F</oddHeader>
    <oddFooter>&amp;L&amp;D&amp;CUpdate F&amp;RLast modified: 09/24/2020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DBA61B-D431-4885-8379-B5AF4BBA5442}">
          <x14:formula1>
            <xm:f>'MSU Master Rates'!$A$30:$A$32</xm:f>
          </x14:formula1>
          <xm:sqref>A7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5B4EA-9973-4D8E-8E96-FA96164A29A8}">
  <sheetPr codeName="Sheet6">
    <pageSetUpPr fitToPage="1"/>
  </sheetPr>
  <dimension ref="A1:N50"/>
  <sheetViews>
    <sheetView zoomScale="70" zoomScaleNormal="70" workbookViewId="0">
      <pane ySplit="8" topLeftCell="A9" activePane="bottomLeft" state="frozen"/>
      <selection activeCell="B41" sqref="B41"/>
      <selection pane="bottomLeft" activeCell="A13" sqref="A13"/>
    </sheetView>
  </sheetViews>
  <sheetFormatPr defaultColWidth="0" defaultRowHeight="14.25" zeroHeight="1" x14ac:dyDescent="0.2"/>
  <cols>
    <col min="1" max="1" width="66.85546875" style="4" customWidth="1"/>
    <col min="2" max="2" width="15.7109375" style="4" customWidth="1"/>
    <col min="3" max="3" width="14.140625" style="216" customWidth="1"/>
    <col min="4" max="4" width="14.140625" style="4" customWidth="1"/>
    <col min="5" max="5" width="14.140625" style="216" customWidth="1"/>
    <col min="6" max="6" width="14.140625" style="4" customWidth="1"/>
    <col min="7" max="7" width="14.140625" style="216" customWidth="1"/>
    <col min="8" max="8" width="14.140625" style="4" customWidth="1"/>
    <col min="9" max="9" width="14.140625" style="216" customWidth="1"/>
    <col min="10" max="10" width="14.140625" style="4" customWidth="1"/>
    <col min="11" max="11" width="14.140625" style="216" customWidth="1"/>
    <col min="12" max="14" width="14.140625" style="4" customWidth="1"/>
    <col min="15" max="16384" width="9.140625" style="4" hidden="1"/>
  </cols>
  <sheetData>
    <row r="1" spans="1:14" ht="15" x14ac:dyDescent="0.25">
      <c r="A1" s="24" t="s">
        <v>0</v>
      </c>
      <c r="B1" s="38"/>
      <c r="C1" s="203"/>
      <c r="D1" s="3"/>
      <c r="E1" s="217"/>
      <c r="F1" s="38"/>
      <c r="G1" s="203"/>
      <c r="H1" s="3"/>
      <c r="I1" s="217"/>
      <c r="J1" s="38"/>
      <c r="K1" s="203"/>
      <c r="L1" s="71"/>
      <c r="M1" s="132"/>
      <c r="N1" s="127"/>
    </row>
    <row r="2" spans="1:14" ht="15" x14ac:dyDescent="0.25">
      <c r="A2" s="96" t="s">
        <v>1</v>
      </c>
      <c r="B2" s="112" t="s">
        <v>2</v>
      </c>
      <c r="C2" s="204" t="s">
        <v>3</v>
      </c>
      <c r="D2" s="29" t="s">
        <v>2</v>
      </c>
      <c r="E2" s="218" t="s">
        <v>3</v>
      </c>
      <c r="F2" s="112" t="s">
        <v>2</v>
      </c>
      <c r="G2" s="204" t="s">
        <v>3</v>
      </c>
      <c r="H2" s="29" t="s">
        <v>2</v>
      </c>
      <c r="I2" s="218" t="s">
        <v>3</v>
      </c>
      <c r="J2" s="112" t="s">
        <v>2</v>
      </c>
      <c r="K2" s="204" t="s">
        <v>3</v>
      </c>
      <c r="L2" s="72" t="s">
        <v>4</v>
      </c>
      <c r="M2" s="133" t="s">
        <v>4</v>
      </c>
      <c r="N2" s="128" t="s">
        <v>4</v>
      </c>
    </row>
    <row r="3" spans="1:14" ht="15" x14ac:dyDescent="0.25">
      <c r="A3" s="96" t="s">
        <v>116</v>
      </c>
      <c r="B3" s="112" t="s">
        <v>6</v>
      </c>
      <c r="C3" s="204" t="s">
        <v>7</v>
      </c>
      <c r="D3" s="29" t="s">
        <v>6</v>
      </c>
      <c r="E3" s="218" t="s">
        <v>7</v>
      </c>
      <c r="F3" s="112" t="s">
        <v>6</v>
      </c>
      <c r="G3" s="204" t="s">
        <v>7</v>
      </c>
      <c r="H3" s="29" t="s">
        <v>6</v>
      </c>
      <c r="I3" s="218" t="s">
        <v>7</v>
      </c>
      <c r="J3" s="112" t="s">
        <v>6</v>
      </c>
      <c r="K3" s="204" t="s">
        <v>7</v>
      </c>
      <c r="L3" s="72" t="s">
        <v>2</v>
      </c>
      <c r="M3" s="133" t="s">
        <v>3</v>
      </c>
      <c r="N3" s="128" t="s">
        <v>8</v>
      </c>
    </row>
    <row r="4" spans="1:14" ht="15" x14ac:dyDescent="0.25">
      <c r="A4" s="96" t="s">
        <v>117</v>
      </c>
      <c r="B4" s="39" t="s">
        <v>10</v>
      </c>
      <c r="C4" s="205" t="s">
        <v>10</v>
      </c>
      <c r="D4" s="30" t="s">
        <v>11</v>
      </c>
      <c r="E4" s="219" t="s">
        <v>11</v>
      </c>
      <c r="F4" s="39" t="s">
        <v>12</v>
      </c>
      <c r="G4" s="205" t="s">
        <v>12</v>
      </c>
      <c r="H4" s="30" t="s">
        <v>13</v>
      </c>
      <c r="I4" s="219" t="s">
        <v>13</v>
      </c>
      <c r="J4" s="39" t="s">
        <v>14</v>
      </c>
      <c r="K4" s="205" t="s">
        <v>14</v>
      </c>
      <c r="L4" s="73" t="s">
        <v>6</v>
      </c>
      <c r="M4" s="134" t="s">
        <v>7</v>
      </c>
      <c r="N4" s="129" t="s">
        <v>15</v>
      </c>
    </row>
    <row r="5" spans="1:14" ht="15" x14ac:dyDescent="0.25">
      <c r="A5" s="96" t="s">
        <v>16</v>
      </c>
      <c r="B5" s="40"/>
      <c r="C5" s="206"/>
      <c r="D5" s="31"/>
      <c r="E5" s="220"/>
      <c r="F5" s="40"/>
      <c r="G5" s="206"/>
      <c r="H5" s="31"/>
      <c r="I5" s="220"/>
      <c r="J5" s="40"/>
      <c r="K5" s="206"/>
      <c r="L5" s="73"/>
      <c r="M5" s="134"/>
      <c r="N5" s="129"/>
    </row>
    <row r="6" spans="1:14" ht="15" x14ac:dyDescent="0.25">
      <c r="A6" s="96" t="s">
        <v>17</v>
      </c>
      <c r="B6" s="40"/>
      <c r="C6" s="206"/>
      <c r="D6" s="31"/>
      <c r="E6" s="220"/>
      <c r="F6" s="40"/>
      <c r="G6" s="206"/>
      <c r="H6" s="31"/>
      <c r="I6" s="220"/>
      <c r="J6" s="40"/>
      <c r="K6" s="206"/>
      <c r="L6" s="73"/>
      <c r="M6" s="134"/>
      <c r="N6" s="129"/>
    </row>
    <row r="7" spans="1:14" ht="15" x14ac:dyDescent="0.25">
      <c r="A7" s="97" t="s">
        <v>18</v>
      </c>
      <c r="B7" s="40"/>
      <c r="C7" s="206"/>
      <c r="D7" s="31"/>
      <c r="E7" s="220"/>
      <c r="F7" s="40"/>
      <c r="G7" s="206"/>
      <c r="H7" s="31"/>
      <c r="I7" s="220"/>
      <c r="J7" s="40"/>
      <c r="K7" s="206"/>
      <c r="L7" s="73"/>
      <c r="M7" s="134"/>
      <c r="N7" s="129"/>
    </row>
    <row r="8" spans="1:14" ht="15" x14ac:dyDescent="0.25">
      <c r="A8" s="25"/>
      <c r="B8" s="40"/>
      <c r="C8" s="206"/>
      <c r="D8" s="31"/>
      <c r="E8" s="220"/>
      <c r="F8" s="40"/>
      <c r="G8" s="206"/>
      <c r="H8" s="31"/>
      <c r="I8" s="220"/>
      <c r="J8" s="40"/>
      <c r="K8" s="206"/>
      <c r="L8" s="73"/>
      <c r="M8" s="134"/>
      <c r="N8" s="129"/>
    </row>
    <row r="9" spans="1:14" ht="15" x14ac:dyDescent="0.25">
      <c r="A9" s="56" t="s">
        <v>118</v>
      </c>
      <c r="B9" s="60">
        <v>0</v>
      </c>
      <c r="C9" s="392">
        <v>0</v>
      </c>
      <c r="D9" s="113">
        <v>0</v>
      </c>
      <c r="E9" s="404">
        <v>0</v>
      </c>
      <c r="F9" s="60">
        <v>0</v>
      </c>
      <c r="G9" s="392">
        <v>0</v>
      </c>
      <c r="H9" s="113">
        <v>0</v>
      </c>
      <c r="I9" s="404">
        <v>0</v>
      </c>
      <c r="J9" s="60">
        <v>0</v>
      </c>
      <c r="K9" s="392">
        <v>0</v>
      </c>
      <c r="L9" s="74">
        <f>SUM(B9,D9,F9,H9,J9)</f>
        <v>0</v>
      </c>
      <c r="M9" s="135">
        <f>SUM(C9,E9,G9,I9,K9)</f>
        <v>0</v>
      </c>
      <c r="N9" s="130">
        <f>SUM(L9,M9)</f>
        <v>0</v>
      </c>
    </row>
    <row r="10" spans="1:14" ht="15" x14ac:dyDescent="0.25">
      <c r="A10" s="57" t="s">
        <v>119</v>
      </c>
      <c r="B10" s="115">
        <v>0</v>
      </c>
      <c r="C10" s="393">
        <v>0</v>
      </c>
      <c r="D10" s="114">
        <v>0</v>
      </c>
      <c r="E10" s="405">
        <v>0</v>
      </c>
      <c r="F10" s="115">
        <v>0</v>
      </c>
      <c r="G10" s="393">
        <v>0</v>
      </c>
      <c r="H10" s="114">
        <v>0</v>
      </c>
      <c r="I10" s="405">
        <v>0</v>
      </c>
      <c r="J10" s="115">
        <v>0</v>
      </c>
      <c r="K10" s="393">
        <v>0</v>
      </c>
      <c r="L10" s="74">
        <f t="shared" ref="L10:M50" si="0">SUM(B10,D10,F10,H10,J10)</f>
        <v>0</v>
      </c>
      <c r="M10" s="135">
        <f t="shared" si="0"/>
        <v>0</v>
      </c>
      <c r="N10" s="130">
        <f t="shared" ref="N10:N50" si="1">SUM(L10,M10)</f>
        <v>0</v>
      </c>
    </row>
    <row r="11" spans="1:14" ht="15" x14ac:dyDescent="0.25">
      <c r="A11" s="24"/>
      <c r="B11" s="43"/>
      <c r="C11" s="209"/>
      <c r="D11" s="32"/>
      <c r="E11" s="223"/>
      <c r="F11" s="43"/>
      <c r="G11" s="209"/>
      <c r="H11" s="32"/>
      <c r="I11" s="223"/>
      <c r="J11" s="43"/>
      <c r="K11" s="209"/>
      <c r="L11" s="75"/>
      <c r="M11" s="136"/>
      <c r="N11" s="131"/>
    </row>
    <row r="12" spans="1:14" ht="15" x14ac:dyDescent="0.25">
      <c r="A12" s="101" t="s">
        <v>213</v>
      </c>
      <c r="B12" s="41">
        <v>0</v>
      </c>
      <c r="C12" s="210">
        <v>0</v>
      </c>
      <c r="D12" s="1">
        <v>0</v>
      </c>
      <c r="E12" s="224">
        <v>0</v>
      </c>
      <c r="F12" s="41">
        <v>0</v>
      </c>
      <c r="G12" s="210">
        <v>0</v>
      </c>
      <c r="H12" s="1">
        <v>0</v>
      </c>
      <c r="I12" s="224">
        <v>0</v>
      </c>
      <c r="J12" s="41">
        <v>0</v>
      </c>
      <c r="K12" s="210">
        <v>0</v>
      </c>
      <c r="L12" s="74">
        <f t="shared" si="0"/>
        <v>0</v>
      </c>
      <c r="M12" s="135">
        <f t="shared" si="0"/>
        <v>0</v>
      </c>
      <c r="N12" s="130">
        <f t="shared" si="1"/>
        <v>0</v>
      </c>
    </row>
    <row r="13" spans="1:14" ht="15" x14ac:dyDescent="0.25">
      <c r="A13" s="23"/>
      <c r="B13" s="45"/>
      <c r="C13" s="207"/>
      <c r="D13" s="35"/>
      <c r="E13" s="221"/>
      <c r="F13" s="45"/>
      <c r="G13" s="207"/>
      <c r="H13" s="35"/>
      <c r="I13" s="221"/>
      <c r="J13" s="45"/>
      <c r="K13" s="207"/>
      <c r="L13" s="75"/>
      <c r="M13" s="136"/>
      <c r="N13" s="131"/>
    </row>
    <row r="14" spans="1:14" ht="15" x14ac:dyDescent="0.25">
      <c r="A14" s="23" t="s">
        <v>33</v>
      </c>
      <c r="B14" s="41">
        <v>0</v>
      </c>
      <c r="C14" s="210">
        <v>0</v>
      </c>
      <c r="D14" s="1">
        <v>0</v>
      </c>
      <c r="E14" s="224">
        <v>0</v>
      </c>
      <c r="F14" s="41">
        <v>0</v>
      </c>
      <c r="G14" s="210">
        <v>0</v>
      </c>
      <c r="H14" s="1">
        <v>0</v>
      </c>
      <c r="I14" s="224">
        <v>0</v>
      </c>
      <c r="J14" s="41">
        <v>0</v>
      </c>
      <c r="K14" s="210">
        <v>0</v>
      </c>
      <c r="L14" s="74">
        <f t="shared" si="0"/>
        <v>0</v>
      </c>
      <c r="M14" s="135">
        <f t="shared" si="0"/>
        <v>0</v>
      </c>
      <c r="N14" s="130">
        <f t="shared" si="1"/>
        <v>0</v>
      </c>
    </row>
    <row r="15" spans="1:14" ht="15" x14ac:dyDescent="0.25">
      <c r="A15" s="23" t="s">
        <v>34</v>
      </c>
      <c r="B15" s="41">
        <v>0</v>
      </c>
      <c r="C15" s="210">
        <v>0</v>
      </c>
      <c r="D15" s="1">
        <v>0</v>
      </c>
      <c r="E15" s="224">
        <v>0</v>
      </c>
      <c r="F15" s="41">
        <v>0</v>
      </c>
      <c r="G15" s="210">
        <v>0</v>
      </c>
      <c r="H15" s="1">
        <v>0</v>
      </c>
      <c r="I15" s="224">
        <v>0</v>
      </c>
      <c r="J15" s="41">
        <v>0</v>
      </c>
      <c r="K15" s="210">
        <v>0</v>
      </c>
      <c r="L15" s="74">
        <f t="shared" si="0"/>
        <v>0</v>
      </c>
      <c r="M15" s="135">
        <f t="shared" si="0"/>
        <v>0</v>
      </c>
      <c r="N15" s="130">
        <f t="shared" si="1"/>
        <v>0</v>
      </c>
    </row>
    <row r="16" spans="1:14" ht="15" x14ac:dyDescent="0.25">
      <c r="A16" s="23"/>
      <c r="B16" s="45"/>
      <c r="C16" s="207"/>
      <c r="D16" s="35"/>
      <c r="E16" s="221"/>
      <c r="F16" s="45"/>
      <c r="G16" s="207"/>
      <c r="H16" s="35"/>
      <c r="I16" s="221"/>
      <c r="J16" s="45"/>
      <c r="K16" s="207"/>
      <c r="L16" s="74"/>
      <c r="M16" s="135"/>
      <c r="N16" s="130"/>
    </row>
    <row r="17" spans="1:14" ht="15" x14ac:dyDescent="0.25">
      <c r="A17" s="23" t="s">
        <v>35</v>
      </c>
      <c r="B17" s="45"/>
      <c r="C17" s="207"/>
      <c r="D17" s="35"/>
      <c r="E17" s="221"/>
      <c r="F17" s="45"/>
      <c r="G17" s="207"/>
      <c r="H17" s="35"/>
      <c r="I17" s="221"/>
      <c r="J17" s="45"/>
      <c r="K17" s="207"/>
      <c r="L17" s="74"/>
      <c r="M17" s="135"/>
      <c r="N17" s="130"/>
    </row>
    <row r="18" spans="1:14" ht="15" x14ac:dyDescent="0.25">
      <c r="A18" s="100" t="s">
        <v>36</v>
      </c>
      <c r="B18" s="41">
        <v>0</v>
      </c>
      <c r="C18" s="210">
        <v>0</v>
      </c>
      <c r="D18" s="1">
        <v>0</v>
      </c>
      <c r="E18" s="224">
        <v>0</v>
      </c>
      <c r="F18" s="41">
        <v>0</v>
      </c>
      <c r="G18" s="210">
        <v>0</v>
      </c>
      <c r="H18" s="1">
        <v>0</v>
      </c>
      <c r="I18" s="224">
        <v>0</v>
      </c>
      <c r="J18" s="41">
        <v>0</v>
      </c>
      <c r="K18" s="210">
        <v>0</v>
      </c>
      <c r="L18" s="74">
        <f t="shared" si="0"/>
        <v>0</v>
      </c>
      <c r="M18" s="135">
        <f t="shared" si="0"/>
        <v>0</v>
      </c>
      <c r="N18" s="130">
        <f t="shared" si="1"/>
        <v>0</v>
      </c>
    </row>
    <row r="19" spans="1:14" ht="15" x14ac:dyDescent="0.25">
      <c r="A19" s="100" t="s">
        <v>37</v>
      </c>
      <c r="B19" s="41">
        <v>0</v>
      </c>
      <c r="C19" s="210">
        <v>0</v>
      </c>
      <c r="D19" s="1">
        <v>0</v>
      </c>
      <c r="E19" s="224">
        <v>0</v>
      </c>
      <c r="F19" s="41">
        <v>0</v>
      </c>
      <c r="G19" s="210">
        <v>0</v>
      </c>
      <c r="H19" s="1">
        <v>0</v>
      </c>
      <c r="I19" s="224">
        <v>0</v>
      </c>
      <c r="J19" s="41">
        <v>0</v>
      </c>
      <c r="K19" s="210">
        <v>0</v>
      </c>
      <c r="L19" s="74">
        <f t="shared" si="0"/>
        <v>0</v>
      </c>
      <c r="M19" s="135">
        <f t="shared" si="0"/>
        <v>0</v>
      </c>
      <c r="N19" s="130">
        <f t="shared" si="1"/>
        <v>0</v>
      </c>
    </row>
    <row r="20" spans="1:14" ht="15" x14ac:dyDescent="0.25">
      <c r="A20" s="100" t="s">
        <v>38</v>
      </c>
      <c r="B20" s="41">
        <v>0</v>
      </c>
      <c r="C20" s="210">
        <v>0</v>
      </c>
      <c r="D20" s="1">
        <v>0</v>
      </c>
      <c r="E20" s="224">
        <v>0</v>
      </c>
      <c r="F20" s="41">
        <v>0</v>
      </c>
      <c r="G20" s="210">
        <v>0</v>
      </c>
      <c r="H20" s="1">
        <v>0</v>
      </c>
      <c r="I20" s="224">
        <v>0</v>
      </c>
      <c r="J20" s="41">
        <v>0</v>
      </c>
      <c r="K20" s="210">
        <v>0</v>
      </c>
      <c r="L20" s="74">
        <f t="shared" si="0"/>
        <v>0</v>
      </c>
      <c r="M20" s="135">
        <f t="shared" si="0"/>
        <v>0</v>
      </c>
      <c r="N20" s="130">
        <f t="shared" si="1"/>
        <v>0</v>
      </c>
    </row>
    <row r="21" spans="1:14" ht="15" x14ac:dyDescent="0.25">
      <c r="A21" s="100" t="s">
        <v>40</v>
      </c>
      <c r="B21" s="41">
        <v>0</v>
      </c>
      <c r="C21" s="210">
        <v>0</v>
      </c>
      <c r="D21" s="1">
        <v>0</v>
      </c>
      <c r="E21" s="224">
        <v>0</v>
      </c>
      <c r="F21" s="41">
        <v>0</v>
      </c>
      <c r="G21" s="210">
        <v>0</v>
      </c>
      <c r="H21" s="1">
        <v>0</v>
      </c>
      <c r="I21" s="224">
        <v>0</v>
      </c>
      <c r="J21" s="41">
        <v>0</v>
      </c>
      <c r="K21" s="210">
        <v>0</v>
      </c>
      <c r="L21" s="74">
        <f t="shared" si="0"/>
        <v>0</v>
      </c>
      <c r="M21" s="135">
        <f t="shared" si="0"/>
        <v>0</v>
      </c>
      <c r="N21" s="130">
        <f t="shared" si="1"/>
        <v>0</v>
      </c>
    </row>
    <row r="22" spans="1:14" ht="15" x14ac:dyDescent="0.25">
      <c r="A22" s="81" t="s">
        <v>41</v>
      </c>
      <c r="B22" s="45"/>
      <c r="C22" s="207"/>
      <c r="D22" s="35"/>
      <c r="E22" s="221"/>
      <c r="F22" s="45"/>
      <c r="G22" s="207"/>
      <c r="H22" s="35"/>
      <c r="I22" s="221"/>
      <c r="J22" s="45"/>
      <c r="K22" s="207"/>
      <c r="L22" s="74"/>
      <c r="M22" s="135"/>
      <c r="N22" s="130"/>
    </row>
    <row r="23" spans="1:14" ht="15" x14ac:dyDescent="0.25">
      <c r="A23" s="80" t="s">
        <v>42</v>
      </c>
      <c r="B23" s="41">
        <v>0</v>
      </c>
      <c r="C23" s="210">
        <v>0</v>
      </c>
      <c r="D23" s="1">
        <v>0</v>
      </c>
      <c r="E23" s="224">
        <v>0</v>
      </c>
      <c r="F23" s="41">
        <v>0</v>
      </c>
      <c r="G23" s="210">
        <v>0</v>
      </c>
      <c r="H23" s="1">
        <v>0</v>
      </c>
      <c r="I23" s="224">
        <v>0</v>
      </c>
      <c r="J23" s="41">
        <v>0</v>
      </c>
      <c r="K23" s="210">
        <v>0</v>
      </c>
      <c r="L23" s="74">
        <f t="shared" si="0"/>
        <v>0</v>
      </c>
      <c r="M23" s="135">
        <f t="shared" si="0"/>
        <v>0</v>
      </c>
      <c r="N23" s="130">
        <f t="shared" si="1"/>
        <v>0</v>
      </c>
    </row>
    <row r="24" spans="1:14" ht="15" x14ac:dyDescent="0.25">
      <c r="A24" s="80" t="s">
        <v>45</v>
      </c>
      <c r="B24" s="41">
        <v>0</v>
      </c>
      <c r="C24" s="210">
        <v>0</v>
      </c>
      <c r="D24" s="1">
        <v>0</v>
      </c>
      <c r="E24" s="224">
        <v>0</v>
      </c>
      <c r="F24" s="41">
        <v>0</v>
      </c>
      <c r="G24" s="210">
        <v>0</v>
      </c>
      <c r="H24" s="1">
        <v>0</v>
      </c>
      <c r="I24" s="224">
        <v>0</v>
      </c>
      <c r="J24" s="41">
        <v>0</v>
      </c>
      <c r="K24" s="210">
        <v>0</v>
      </c>
      <c r="L24" s="74">
        <f t="shared" si="0"/>
        <v>0</v>
      </c>
      <c r="M24" s="135">
        <f t="shared" si="0"/>
        <v>0</v>
      </c>
      <c r="N24" s="130">
        <f t="shared" si="1"/>
        <v>0</v>
      </c>
    </row>
    <row r="25" spans="1:14" ht="15" x14ac:dyDescent="0.25">
      <c r="A25" s="80" t="s">
        <v>47</v>
      </c>
      <c r="B25" s="41">
        <v>0</v>
      </c>
      <c r="C25" s="210">
        <v>0</v>
      </c>
      <c r="D25" s="1">
        <v>0</v>
      </c>
      <c r="E25" s="224">
        <v>0</v>
      </c>
      <c r="F25" s="41">
        <v>0</v>
      </c>
      <c r="G25" s="210">
        <v>0</v>
      </c>
      <c r="H25" s="1">
        <v>0</v>
      </c>
      <c r="I25" s="224">
        <v>0</v>
      </c>
      <c r="J25" s="41">
        <v>0</v>
      </c>
      <c r="K25" s="210">
        <v>0</v>
      </c>
      <c r="L25" s="74">
        <f t="shared" si="0"/>
        <v>0</v>
      </c>
      <c r="M25" s="135">
        <f t="shared" si="0"/>
        <v>0</v>
      </c>
      <c r="N25" s="130">
        <f t="shared" si="1"/>
        <v>0</v>
      </c>
    </row>
    <row r="26" spans="1:14" ht="15" x14ac:dyDescent="0.25">
      <c r="A26" s="80" t="s">
        <v>48</v>
      </c>
      <c r="B26" s="41">
        <v>0</v>
      </c>
      <c r="C26" s="211">
        <v>0</v>
      </c>
      <c r="D26" s="33">
        <v>0</v>
      </c>
      <c r="E26" s="225">
        <v>0</v>
      </c>
      <c r="F26" s="50">
        <v>0</v>
      </c>
      <c r="G26" s="211">
        <v>0</v>
      </c>
      <c r="H26" s="33">
        <v>0</v>
      </c>
      <c r="I26" s="225">
        <v>0</v>
      </c>
      <c r="J26" s="50">
        <v>0</v>
      </c>
      <c r="K26" s="211">
        <v>0</v>
      </c>
      <c r="L26" s="74">
        <f t="shared" si="0"/>
        <v>0</v>
      </c>
      <c r="M26" s="135">
        <f t="shared" si="0"/>
        <v>0</v>
      </c>
      <c r="N26" s="130">
        <f t="shared" si="1"/>
        <v>0</v>
      </c>
    </row>
    <row r="27" spans="1:14" ht="15" x14ac:dyDescent="0.25">
      <c r="A27" s="98" t="s">
        <v>120</v>
      </c>
      <c r="B27" s="44">
        <v>0</v>
      </c>
      <c r="C27" s="212">
        <v>0</v>
      </c>
      <c r="D27" s="121">
        <v>0</v>
      </c>
      <c r="E27" s="226">
        <v>0</v>
      </c>
      <c r="F27" s="122">
        <v>0</v>
      </c>
      <c r="G27" s="212">
        <v>0</v>
      </c>
      <c r="H27" s="121">
        <v>0</v>
      </c>
      <c r="I27" s="226">
        <v>0</v>
      </c>
      <c r="J27" s="122">
        <v>0</v>
      </c>
      <c r="K27" s="212">
        <v>0</v>
      </c>
      <c r="L27" s="74">
        <f t="shared" si="0"/>
        <v>0</v>
      </c>
      <c r="M27" s="135">
        <f t="shared" si="0"/>
        <v>0</v>
      </c>
      <c r="N27" s="130">
        <f t="shared" si="1"/>
        <v>0</v>
      </c>
    </row>
    <row r="28" spans="1:14" ht="15" x14ac:dyDescent="0.25">
      <c r="A28" s="99" t="s">
        <v>121</v>
      </c>
      <c r="B28" s="44">
        <v>0</v>
      </c>
      <c r="C28" s="212">
        <v>0</v>
      </c>
      <c r="D28" s="121">
        <v>0</v>
      </c>
      <c r="E28" s="226">
        <v>0</v>
      </c>
      <c r="F28" s="122">
        <v>0</v>
      </c>
      <c r="G28" s="212">
        <v>0</v>
      </c>
      <c r="H28" s="121">
        <v>0</v>
      </c>
      <c r="I28" s="226">
        <v>0</v>
      </c>
      <c r="J28" s="122">
        <v>0</v>
      </c>
      <c r="K28" s="212">
        <v>0</v>
      </c>
      <c r="L28" s="74">
        <f t="shared" si="0"/>
        <v>0</v>
      </c>
      <c r="M28" s="135">
        <f t="shared" si="0"/>
        <v>0</v>
      </c>
      <c r="N28" s="130">
        <f t="shared" si="1"/>
        <v>0</v>
      </c>
    </row>
    <row r="29" spans="1:14" ht="15" x14ac:dyDescent="0.25">
      <c r="A29" s="98" t="s">
        <v>122</v>
      </c>
      <c r="B29" s="44">
        <v>0</v>
      </c>
      <c r="C29" s="212">
        <v>0</v>
      </c>
      <c r="D29" s="121">
        <v>0</v>
      </c>
      <c r="E29" s="226">
        <v>0</v>
      </c>
      <c r="F29" s="122">
        <v>0</v>
      </c>
      <c r="G29" s="212">
        <v>0</v>
      </c>
      <c r="H29" s="121">
        <v>0</v>
      </c>
      <c r="I29" s="226">
        <v>0</v>
      </c>
      <c r="J29" s="122">
        <v>0</v>
      </c>
      <c r="K29" s="212">
        <v>0</v>
      </c>
      <c r="L29" s="74">
        <f t="shared" si="0"/>
        <v>0</v>
      </c>
      <c r="M29" s="135">
        <f t="shared" si="0"/>
        <v>0</v>
      </c>
      <c r="N29" s="130">
        <f t="shared" si="1"/>
        <v>0</v>
      </c>
    </row>
    <row r="30" spans="1:14" ht="15" x14ac:dyDescent="0.25">
      <c r="A30" s="83" t="s">
        <v>54</v>
      </c>
      <c r="B30" s="85"/>
      <c r="C30" s="394"/>
      <c r="D30" s="110"/>
      <c r="E30" s="406"/>
      <c r="F30" s="111"/>
      <c r="G30" s="394"/>
      <c r="H30" s="110"/>
      <c r="I30" s="406"/>
      <c r="J30" s="111"/>
      <c r="K30" s="394"/>
      <c r="L30" s="74"/>
      <c r="M30" s="135"/>
      <c r="N30" s="130"/>
    </row>
    <row r="31" spans="1:14" ht="15" x14ac:dyDescent="0.25">
      <c r="A31" s="82" t="s">
        <v>55</v>
      </c>
      <c r="B31" s="44">
        <v>0</v>
      </c>
      <c r="C31" s="212">
        <v>0</v>
      </c>
      <c r="D31" s="121">
        <v>0</v>
      </c>
      <c r="E31" s="226">
        <v>0</v>
      </c>
      <c r="F31" s="122">
        <v>0</v>
      </c>
      <c r="G31" s="212">
        <v>0</v>
      </c>
      <c r="H31" s="121">
        <v>0</v>
      </c>
      <c r="I31" s="226">
        <v>0</v>
      </c>
      <c r="J31" s="122">
        <v>0</v>
      </c>
      <c r="K31" s="212">
        <v>0</v>
      </c>
      <c r="L31" s="74">
        <f t="shared" si="0"/>
        <v>0</v>
      </c>
      <c r="M31" s="135">
        <f t="shared" si="0"/>
        <v>0</v>
      </c>
      <c r="N31" s="130">
        <f t="shared" si="1"/>
        <v>0</v>
      </c>
    </row>
    <row r="32" spans="1:14" ht="15" x14ac:dyDescent="0.25">
      <c r="A32" s="82" t="s">
        <v>56</v>
      </c>
      <c r="B32" s="44">
        <v>0</v>
      </c>
      <c r="C32" s="212">
        <v>0</v>
      </c>
      <c r="D32" s="121">
        <v>0</v>
      </c>
      <c r="E32" s="226">
        <v>0</v>
      </c>
      <c r="F32" s="122">
        <v>0</v>
      </c>
      <c r="G32" s="212">
        <v>0</v>
      </c>
      <c r="H32" s="121">
        <v>0</v>
      </c>
      <c r="I32" s="226">
        <v>0</v>
      </c>
      <c r="J32" s="122">
        <v>0</v>
      </c>
      <c r="K32" s="212">
        <v>0</v>
      </c>
      <c r="L32" s="74">
        <f t="shared" si="0"/>
        <v>0</v>
      </c>
      <c r="M32" s="135">
        <f t="shared" si="0"/>
        <v>0</v>
      </c>
      <c r="N32" s="130">
        <f t="shared" si="1"/>
        <v>0</v>
      </c>
    </row>
    <row r="33" spans="1:14" ht="15" x14ac:dyDescent="0.25">
      <c r="A33" s="80" t="s">
        <v>58</v>
      </c>
      <c r="B33" s="41">
        <v>0</v>
      </c>
      <c r="C33" s="213">
        <v>0</v>
      </c>
      <c r="D33" s="34">
        <v>0</v>
      </c>
      <c r="E33" s="227">
        <v>0</v>
      </c>
      <c r="F33" s="51">
        <v>0</v>
      </c>
      <c r="G33" s="213">
        <v>0</v>
      </c>
      <c r="H33" s="34">
        <v>0</v>
      </c>
      <c r="I33" s="227">
        <v>0</v>
      </c>
      <c r="J33" s="51">
        <v>0</v>
      </c>
      <c r="K33" s="213">
        <v>0</v>
      </c>
      <c r="L33" s="74">
        <f t="shared" si="0"/>
        <v>0</v>
      </c>
      <c r="M33" s="135">
        <f t="shared" si="0"/>
        <v>0</v>
      </c>
      <c r="N33" s="130">
        <f t="shared" si="1"/>
        <v>0</v>
      </c>
    </row>
    <row r="34" spans="1:14" ht="15" x14ac:dyDescent="0.25">
      <c r="A34" s="84" t="s">
        <v>59</v>
      </c>
      <c r="B34" s="41">
        <v>0</v>
      </c>
      <c r="C34" s="210">
        <v>0</v>
      </c>
      <c r="D34" s="1">
        <v>0</v>
      </c>
      <c r="E34" s="224">
        <v>0</v>
      </c>
      <c r="F34" s="41">
        <v>0</v>
      </c>
      <c r="G34" s="210">
        <v>0</v>
      </c>
      <c r="H34" s="1">
        <v>0</v>
      </c>
      <c r="I34" s="224">
        <v>0</v>
      </c>
      <c r="J34" s="41">
        <v>0</v>
      </c>
      <c r="K34" s="210">
        <v>0</v>
      </c>
      <c r="L34" s="74">
        <f t="shared" si="0"/>
        <v>0</v>
      </c>
      <c r="M34" s="135">
        <f t="shared" si="0"/>
        <v>0</v>
      </c>
      <c r="N34" s="130">
        <f t="shared" si="1"/>
        <v>0</v>
      </c>
    </row>
    <row r="35" spans="1:14" ht="15" x14ac:dyDescent="0.25">
      <c r="A35" s="58"/>
      <c r="B35" s="123"/>
      <c r="C35" s="395"/>
      <c r="D35" s="124"/>
      <c r="E35" s="407"/>
      <c r="F35" s="123"/>
      <c r="G35" s="395"/>
      <c r="H35" s="124"/>
      <c r="I35" s="407"/>
      <c r="J35" s="123"/>
      <c r="K35" s="395"/>
      <c r="L35" s="74"/>
      <c r="M35" s="135"/>
      <c r="N35" s="130"/>
    </row>
    <row r="36" spans="1:14" ht="15" x14ac:dyDescent="0.25">
      <c r="A36" s="24" t="s">
        <v>123</v>
      </c>
      <c r="B36" s="85">
        <f t="shared" ref="B36:K36" si="2">SUM(B9,B10,B12,B14,B15,B18,B19,B20,B21,B23,B24,B25,B26,B27,B28,B29,B31,B32,B33,B34)</f>
        <v>0</v>
      </c>
      <c r="C36" s="396">
        <f t="shared" si="2"/>
        <v>0</v>
      </c>
      <c r="D36" s="85">
        <f t="shared" si="2"/>
        <v>0</v>
      </c>
      <c r="E36" s="396">
        <f t="shared" si="2"/>
        <v>0</v>
      </c>
      <c r="F36" s="85">
        <f t="shared" si="2"/>
        <v>0</v>
      </c>
      <c r="G36" s="396">
        <f t="shared" si="2"/>
        <v>0</v>
      </c>
      <c r="H36" s="85">
        <f t="shared" si="2"/>
        <v>0</v>
      </c>
      <c r="I36" s="396">
        <f t="shared" si="2"/>
        <v>0</v>
      </c>
      <c r="J36" s="85">
        <f t="shared" si="2"/>
        <v>0</v>
      </c>
      <c r="K36" s="411">
        <f t="shared" si="2"/>
        <v>0</v>
      </c>
      <c r="L36" s="74">
        <f t="shared" si="0"/>
        <v>0</v>
      </c>
      <c r="M36" s="135">
        <f t="shared" si="0"/>
        <v>0</v>
      </c>
      <c r="N36" s="130">
        <f t="shared" si="1"/>
        <v>0</v>
      </c>
    </row>
    <row r="37" spans="1:14" ht="15" x14ac:dyDescent="0.25">
      <c r="A37" s="23"/>
      <c r="B37" s="141"/>
      <c r="C37" s="208"/>
      <c r="D37" s="142"/>
      <c r="E37" s="208"/>
      <c r="F37" s="141"/>
      <c r="G37" s="208"/>
      <c r="H37" s="142"/>
      <c r="I37" s="208"/>
      <c r="J37" s="141"/>
      <c r="K37" s="208"/>
      <c r="L37" s="74"/>
      <c r="M37" s="135"/>
      <c r="N37" s="130"/>
    </row>
    <row r="38" spans="1:14" ht="15" x14ac:dyDescent="0.25">
      <c r="A38" s="23" t="s">
        <v>124</v>
      </c>
      <c r="B38" s="184">
        <v>0</v>
      </c>
      <c r="C38" s="210">
        <v>0</v>
      </c>
      <c r="D38" s="188">
        <v>0</v>
      </c>
      <c r="E38" s="210">
        <v>0</v>
      </c>
      <c r="F38" s="44">
        <v>0</v>
      </c>
      <c r="G38" s="210">
        <v>0</v>
      </c>
      <c r="H38" s="188">
        <v>0</v>
      </c>
      <c r="I38" s="210">
        <v>0</v>
      </c>
      <c r="J38" s="44">
        <v>0</v>
      </c>
      <c r="K38" s="210">
        <v>0</v>
      </c>
      <c r="L38" s="76">
        <f>SUM(B38,D38,F38,H38,J38)</f>
        <v>0</v>
      </c>
      <c r="M38" s="135">
        <f>SUM(C38,E38,G38,I38,K38)</f>
        <v>0</v>
      </c>
      <c r="N38" s="130">
        <f>SUM(L38,M38)</f>
        <v>0</v>
      </c>
    </row>
    <row r="39" spans="1:14" ht="15" x14ac:dyDescent="0.25">
      <c r="A39" s="23" t="s">
        <v>125</v>
      </c>
      <c r="B39" s="185">
        <v>0</v>
      </c>
      <c r="C39" s="397">
        <v>0</v>
      </c>
      <c r="D39" s="189">
        <v>0</v>
      </c>
      <c r="E39" s="397">
        <v>0</v>
      </c>
      <c r="F39" s="192">
        <v>0</v>
      </c>
      <c r="G39" s="397">
        <v>0</v>
      </c>
      <c r="H39" s="189">
        <v>0</v>
      </c>
      <c r="I39" s="397">
        <v>0</v>
      </c>
      <c r="J39" s="192">
        <v>0</v>
      </c>
      <c r="K39" s="397">
        <v>0</v>
      </c>
      <c r="L39" s="77"/>
      <c r="M39" s="135"/>
      <c r="N39" s="130"/>
    </row>
    <row r="40" spans="1:14" ht="15" x14ac:dyDescent="0.25">
      <c r="A40" s="24" t="s">
        <v>63</v>
      </c>
      <c r="B40" s="186">
        <f>ROUNDUP((B38*B39),0)</f>
        <v>0</v>
      </c>
      <c r="C40" s="398">
        <f>ROUNDUP((C38*C39),0)</f>
        <v>0</v>
      </c>
      <c r="D40" s="190">
        <f t="shared" ref="D40:J40" si="3">ROUNDUP((D38*D39),0)</f>
        <v>0</v>
      </c>
      <c r="E40" s="398">
        <f t="shared" si="3"/>
        <v>0</v>
      </c>
      <c r="F40" s="186">
        <f t="shared" si="3"/>
        <v>0</v>
      </c>
      <c r="G40" s="398">
        <f t="shared" si="3"/>
        <v>0</v>
      </c>
      <c r="H40" s="190">
        <f t="shared" si="3"/>
        <v>0</v>
      </c>
      <c r="I40" s="398">
        <f t="shared" si="3"/>
        <v>0</v>
      </c>
      <c r="J40" s="186">
        <f t="shared" si="3"/>
        <v>0</v>
      </c>
      <c r="K40" s="398">
        <f>ROUNDUP((K38*K39),0)</f>
        <v>0</v>
      </c>
      <c r="L40" s="74">
        <f>SUM(B40,D40,F40,H40,J40)</f>
        <v>0</v>
      </c>
      <c r="M40" s="135">
        <f t="shared" si="0"/>
        <v>0</v>
      </c>
      <c r="N40" s="130">
        <f t="shared" si="1"/>
        <v>0</v>
      </c>
    </row>
    <row r="41" spans="1:14" ht="15" x14ac:dyDescent="0.25">
      <c r="A41" s="23"/>
      <c r="B41" s="187"/>
      <c r="C41" s="399"/>
      <c r="D41" s="191"/>
      <c r="E41" s="399"/>
      <c r="F41" s="193"/>
      <c r="G41" s="399"/>
      <c r="H41" s="191"/>
      <c r="I41" s="399"/>
      <c r="J41" s="193"/>
      <c r="K41" s="399"/>
      <c r="L41" s="74"/>
      <c r="M41" s="135"/>
      <c r="N41" s="130"/>
    </row>
    <row r="42" spans="1:14" ht="15" x14ac:dyDescent="0.25">
      <c r="A42" s="26" t="s">
        <v>83</v>
      </c>
      <c r="B42" s="195">
        <f t="shared" ref="B42:K42" si="4">SUM(B36,B40)</f>
        <v>0</v>
      </c>
      <c r="C42" s="400">
        <f t="shared" si="4"/>
        <v>0</v>
      </c>
      <c r="D42" s="195">
        <f t="shared" si="4"/>
        <v>0</v>
      </c>
      <c r="E42" s="400">
        <f t="shared" si="4"/>
        <v>0</v>
      </c>
      <c r="F42" s="195">
        <f t="shared" si="4"/>
        <v>0</v>
      </c>
      <c r="G42" s="400">
        <f t="shared" si="4"/>
        <v>0</v>
      </c>
      <c r="H42" s="195">
        <f t="shared" si="4"/>
        <v>0</v>
      </c>
      <c r="I42" s="400">
        <f t="shared" si="4"/>
        <v>0</v>
      </c>
      <c r="J42" s="195">
        <f t="shared" si="4"/>
        <v>0</v>
      </c>
      <c r="K42" s="412">
        <f t="shared" si="4"/>
        <v>0</v>
      </c>
      <c r="L42" s="74">
        <f>SUM(B42,D42,F42,H42,J42)</f>
        <v>0</v>
      </c>
      <c r="M42" s="135">
        <f>SUM(C42,E42,G42,I42,K42)</f>
        <v>0</v>
      </c>
      <c r="N42" s="130">
        <f t="shared" si="1"/>
        <v>0</v>
      </c>
    </row>
    <row r="43" spans="1:14" ht="15" x14ac:dyDescent="0.25">
      <c r="A43" s="26" t="s">
        <v>126</v>
      </c>
      <c r="B43" s="42"/>
      <c r="C43" s="401">
        <v>0</v>
      </c>
      <c r="D43" s="2"/>
      <c r="E43" s="408">
        <v>0</v>
      </c>
      <c r="F43" s="42"/>
      <c r="G43" s="401">
        <v>0</v>
      </c>
      <c r="H43" s="2"/>
      <c r="I43" s="408">
        <v>0</v>
      </c>
      <c r="J43" s="42"/>
      <c r="K43" s="401">
        <v>0</v>
      </c>
      <c r="L43" s="74"/>
      <c r="M43" s="135">
        <f>SUM(C43,E43,G43,I43,K43)</f>
        <v>0</v>
      </c>
      <c r="N43" s="130">
        <f t="shared" si="1"/>
        <v>0</v>
      </c>
    </row>
    <row r="44" spans="1:14" ht="15" x14ac:dyDescent="0.25">
      <c r="A44" s="26"/>
      <c r="B44" s="43"/>
      <c r="C44" s="203"/>
      <c r="D44" s="32"/>
      <c r="E44" s="223"/>
      <c r="F44" s="43"/>
      <c r="G44" s="209"/>
      <c r="H44" s="32"/>
      <c r="I44" s="223"/>
      <c r="J44" s="43"/>
      <c r="K44" s="209"/>
      <c r="L44" s="74"/>
      <c r="M44" s="135"/>
      <c r="N44" s="130"/>
    </row>
    <row r="45" spans="1:14" ht="15" x14ac:dyDescent="0.25">
      <c r="A45" s="26" t="s">
        <v>84</v>
      </c>
      <c r="B45" s="43"/>
      <c r="C45" s="203"/>
      <c r="D45" s="32"/>
      <c r="E45" s="223"/>
      <c r="F45" s="43"/>
      <c r="G45" s="209"/>
      <c r="H45" s="32"/>
      <c r="I45" s="223"/>
      <c r="J45" s="43"/>
      <c r="K45" s="209"/>
      <c r="L45" s="74">
        <f t="shared" si="0"/>
        <v>0</v>
      </c>
      <c r="M45" s="135">
        <f t="shared" si="0"/>
        <v>0</v>
      </c>
      <c r="N45" s="130">
        <f t="shared" si="1"/>
        <v>0</v>
      </c>
    </row>
    <row r="46" spans="1:14" ht="15" x14ac:dyDescent="0.25">
      <c r="A46" s="28" t="s">
        <v>85</v>
      </c>
      <c r="B46" s="46"/>
      <c r="C46" s="402">
        <v>0</v>
      </c>
      <c r="D46" s="36"/>
      <c r="E46" s="409">
        <v>0</v>
      </c>
      <c r="F46" s="46"/>
      <c r="G46" s="402">
        <v>0</v>
      </c>
      <c r="H46" s="36"/>
      <c r="I46" s="409">
        <v>0</v>
      </c>
      <c r="J46" s="46"/>
      <c r="K46" s="402">
        <v>0</v>
      </c>
      <c r="L46" s="74">
        <f t="shared" si="0"/>
        <v>0</v>
      </c>
      <c r="M46" s="135">
        <f t="shared" si="0"/>
        <v>0</v>
      </c>
      <c r="N46" s="130">
        <f t="shared" si="1"/>
        <v>0</v>
      </c>
    </row>
    <row r="47" spans="1:14" ht="15" x14ac:dyDescent="0.25">
      <c r="A47" s="28" t="s">
        <v>85</v>
      </c>
      <c r="B47" s="47"/>
      <c r="C47" s="210">
        <v>0</v>
      </c>
      <c r="D47" s="37"/>
      <c r="E47" s="224">
        <v>0</v>
      </c>
      <c r="F47" s="47"/>
      <c r="G47" s="210">
        <v>0</v>
      </c>
      <c r="H47" s="37"/>
      <c r="I47" s="224">
        <v>0</v>
      </c>
      <c r="J47" s="47"/>
      <c r="K47" s="210">
        <v>0</v>
      </c>
      <c r="L47" s="74">
        <f t="shared" si="0"/>
        <v>0</v>
      </c>
      <c r="M47" s="135">
        <f t="shared" si="0"/>
        <v>0</v>
      </c>
      <c r="N47" s="130">
        <f t="shared" si="1"/>
        <v>0</v>
      </c>
    </row>
    <row r="48" spans="1:14" ht="15" x14ac:dyDescent="0.25">
      <c r="A48" s="28" t="s">
        <v>85</v>
      </c>
      <c r="B48" s="47"/>
      <c r="C48" s="210">
        <v>0</v>
      </c>
      <c r="D48" s="37"/>
      <c r="E48" s="224">
        <v>0</v>
      </c>
      <c r="F48" s="47"/>
      <c r="G48" s="210">
        <v>0</v>
      </c>
      <c r="H48" s="37"/>
      <c r="I48" s="224">
        <v>0</v>
      </c>
      <c r="J48" s="47"/>
      <c r="K48" s="210">
        <v>0</v>
      </c>
      <c r="L48" s="74">
        <f t="shared" si="0"/>
        <v>0</v>
      </c>
      <c r="M48" s="135">
        <f t="shared" si="0"/>
        <v>0</v>
      </c>
      <c r="N48" s="130">
        <f t="shared" si="1"/>
        <v>0</v>
      </c>
    </row>
    <row r="49" spans="1:14" ht="15" x14ac:dyDescent="0.25">
      <c r="A49" s="27"/>
      <c r="B49" s="47"/>
      <c r="C49" s="207"/>
      <c r="D49" s="37"/>
      <c r="E49" s="221"/>
      <c r="F49" s="47"/>
      <c r="G49" s="207"/>
      <c r="H49" s="37"/>
      <c r="I49" s="221"/>
      <c r="J49" s="47"/>
      <c r="K49" s="207"/>
      <c r="L49" s="74"/>
      <c r="M49" s="135"/>
      <c r="N49" s="130"/>
    </row>
    <row r="50" spans="1:14" ht="15" x14ac:dyDescent="0.25">
      <c r="A50" s="26" t="s">
        <v>86</v>
      </c>
      <c r="B50" s="62">
        <f t="shared" ref="B50:K50" si="5">SUM(B42:B49)</f>
        <v>0</v>
      </c>
      <c r="C50" s="403">
        <f t="shared" si="5"/>
        <v>0</v>
      </c>
      <c r="D50" s="59">
        <f t="shared" si="5"/>
        <v>0</v>
      </c>
      <c r="E50" s="410">
        <f t="shared" si="5"/>
        <v>0</v>
      </c>
      <c r="F50" s="62">
        <f t="shared" si="5"/>
        <v>0</v>
      </c>
      <c r="G50" s="403">
        <f t="shared" si="5"/>
        <v>0</v>
      </c>
      <c r="H50" s="59">
        <f t="shared" si="5"/>
        <v>0</v>
      </c>
      <c r="I50" s="410">
        <f t="shared" si="5"/>
        <v>0</v>
      </c>
      <c r="J50" s="62">
        <f t="shared" si="5"/>
        <v>0</v>
      </c>
      <c r="K50" s="403">
        <f t="shared" si="5"/>
        <v>0</v>
      </c>
      <c r="L50" s="74">
        <f t="shared" si="0"/>
        <v>0</v>
      </c>
      <c r="M50" s="135">
        <f t="shared" si="0"/>
        <v>0</v>
      </c>
      <c r="N50" s="130">
        <f t="shared" si="1"/>
        <v>0</v>
      </c>
    </row>
  </sheetData>
  <sheetProtection algorithmName="SHA-512" hashValue="PH4bjEHhzH9n/gpXX9R8XGFumcJGFotmJoYhxchA/H3wTLq0WYoNokFRXVn53xbe+ZKSa6UaVJMXVQPn8gGbkg==" saltValue="YAo5XhXSESX0cvEG1TMP7w==" spinCount="100000" sheet="1" formatCells="0" formatColumns="0" formatRows="0" insertColumns="0" insertRows="0" insertHyperlinks="0" deleteColumns="0" deleteRows="0" sort="0" autoFilter="0" pivotTables="0"/>
  <conditionalFormatting sqref="A3:A22 A1:N2 B3:N9 B10:K26 L10:N50 B27:B32 A27:A33 B33:K40 A35:A50 C41:K41 B43:K50">
    <cfRule type="expression" dxfId="4" priority="2" stopIfTrue="1">
      <formula>CELL("Protect", A1)</formula>
    </cfRule>
  </conditionalFormatting>
  <conditionalFormatting sqref="A7">
    <cfRule type="containsText" dxfId="3" priority="1" operator="containsText" text="choose one">
      <formula>NOT(ISERROR(SEARCH("choose one",A7)))</formula>
    </cfRule>
  </conditionalFormatting>
  <pageMargins left="0.5" right="0.5" top="0.5" bottom="0.5" header="0.3" footer="0.3"/>
  <pageSetup scale="50" orientation="landscape" r:id="rId1"/>
  <headerFooter>
    <oddHeader>&amp;CSubaward 1
&amp;F</oddHeader>
    <oddFooter>&amp;L&amp;D&amp;CUpdate F&amp;RLast Modified: 09/24/2020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DDDCB82-24C6-4E00-B26C-A3E6399A190C}">
          <x14:formula1>
            <xm:f>'MSU Master Rates'!$A$30:$A$32</xm:f>
          </x14:formula1>
          <xm:sqref>A7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371E-7584-4250-AE6B-1F6B03AFD339}">
  <sheetPr codeName="Sheet7">
    <pageSetUpPr fitToPage="1"/>
  </sheetPr>
  <dimension ref="A1:N50"/>
  <sheetViews>
    <sheetView zoomScale="70" zoomScaleNormal="70" workbookViewId="0">
      <pane ySplit="8" topLeftCell="A9" activePane="bottomLeft" state="frozen"/>
      <selection activeCell="B41" sqref="B41"/>
      <selection pane="bottomLeft" activeCell="A13" sqref="A13"/>
    </sheetView>
  </sheetViews>
  <sheetFormatPr defaultColWidth="0" defaultRowHeight="14.25" zeroHeight="1" x14ac:dyDescent="0.2"/>
  <cols>
    <col min="1" max="1" width="66.85546875" style="4" customWidth="1"/>
    <col min="2" max="2" width="15.7109375" style="4" customWidth="1"/>
    <col min="3" max="3" width="14.140625" style="216" customWidth="1"/>
    <col min="4" max="4" width="14.140625" style="4" customWidth="1"/>
    <col min="5" max="5" width="14.140625" style="216" customWidth="1"/>
    <col min="6" max="6" width="14.140625" style="4" customWidth="1"/>
    <col min="7" max="7" width="14.140625" style="216" customWidth="1"/>
    <col min="8" max="8" width="14.140625" style="4" customWidth="1"/>
    <col min="9" max="9" width="14.140625" style="216" customWidth="1"/>
    <col min="10" max="10" width="14.140625" style="4" customWidth="1"/>
    <col min="11" max="11" width="14.140625" style="216" customWidth="1"/>
    <col min="12" max="14" width="14.140625" style="4" customWidth="1"/>
    <col min="15" max="16384" width="9.140625" style="4" hidden="1"/>
  </cols>
  <sheetData>
    <row r="1" spans="1:14" ht="15" x14ac:dyDescent="0.25">
      <c r="A1" s="24" t="s">
        <v>0</v>
      </c>
      <c r="B1" s="38"/>
      <c r="C1" s="203"/>
      <c r="D1" s="3"/>
      <c r="E1" s="217"/>
      <c r="F1" s="38"/>
      <c r="G1" s="203"/>
      <c r="H1" s="3"/>
      <c r="I1" s="217"/>
      <c r="J1" s="38"/>
      <c r="K1" s="203"/>
      <c r="L1" s="71"/>
      <c r="M1" s="132"/>
      <c r="N1" s="127"/>
    </row>
    <row r="2" spans="1:14" ht="15" x14ac:dyDescent="0.25">
      <c r="A2" s="96" t="s">
        <v>1</v>
      </c>
      <c r="B2" s="112" t="s">
        <v>2</v>
      </c>
      <c r="C2" s="204" t="s">
        <v>3</v>
      </c>
      <c r="D2" s="29" t="s">
        <v>2</v>
      </c>
      <c r="E2" s="218" t="s">
        <v>3</v>
      </c>
      <c r="F2" s="112" t="s">
        <v>2</v>
      </c>
      <c r="G2" s="204" t="s">
        <v>3</v>
      </c>
      <c r="H2" s="29" t="s">
        <v>2</v>
      </c>
      <c r="I2" s="218" t="s">
        <v>3</v>
      </c>
      <c r="J2" s="112" t="s">
        <v>2</v>
      </c>
      <c r="K2" s="204" t="s">
        <v>3</v>
      </c>
      <c r="L2" s="72" t="s">
        <v>4</v>
      </c>
      <c r="M2" s="133" t="s">
        <v>4</v>
      </c>
      <c r="N2" s="128" t="s">
        <v>4</v>
      </c>
    </row>
    <row r="3" spans="1:14" ht="15" x14ac:dyDescent="0.25">
      <c r="A3" s="96" t="s">
        <v>116</v>
      </c>
      <c r="B3" s="112" t="s">
        <v>6</v>
      </c>
      <c r="C3" s="204" t="s">
        <v>7</v>
      </c>
      <c r="D3" s="29" t="s">
        <v>6</v>
      </c>
      <c r="E3" s="218" t="s">
        <v>7</v>
      </c>
      <c r="F3" s="112" t="s">
        <v>6</v>
      </c>
      <c r="G3" s="204" t="s">
        <v>7</v>
      </c>
      <c r="H3" s="29" t="s">
        <v>6</v>
      </c>
      <c r="I3" s="218" t="s">
        <v>7</v>
      </c>
      <c r="J3" s="112" t="s">
        <v>6</v>
      </c>
      <c r="K3" s="204" t="s">
        <v>7</v>
      </c>
      <c r="L3" s="72" t="s">
        <v>2</v>
      </c>
      <c r="M3" s="133" t="s">
        <v>3</v>
      </c>
      <c r="N3" s="128" t="s">
        <v>8</v>
      </c>
    </row>
    <row r="4" spans="1:14" ht="15" x14ac:dyDescent="0.25">
      <c r="A4" s="96" t="s">
        <v>117</v>
      </c>
      <c r="B4" s="39" t="s">
        <v>10</v>
      </c>
      <c r="C4" s="205" t="s">
        <v>10</v>
      </c>
      <c r="D4" s="30" t="s">
        <v>11</v>
      </c>
      <c r="E4" s="219" t="s">
        <v>11</v>
      </c>
      <c r="F4" s="39" t="s">
        <v>12</v>
      </c>
      <c r="G4" s="205" t="s">
        <v>12</v>
      </c>
      <c r="H4" s="30" t="s">
        <v>13</v>
      </c>
      <c r="I4" s="219" t="s">
        <v>13</v>
      </c>
      <c r="J4" s="39" t="s">
        <v>14</v>
      </c>
      <c r="K4" s="205" t="s">
        <v>14</v>
      </c>
      <c r="L4" s="73" t="s">
        <v>6</v>
      </c>
      <c r="M4" s="134" t="s">
        <v>7</v>
      </c>
      <c r="N4" s="129" t="s">
        <v>15</v>
      </c>
    </row>
    <row r="5" spans="1:14" ht="15" x14ac:dyDescent="0.25">
      <c r="A5" s="96" t="s">
        <v>16</v>
      </c>
      <c r="B5" s="40"/>
      <c r="C5" s="206"/>
      <c r="D5" s="31"/>
      <c r="E5" s="220"/>
      <c r="F5" s="40"/>
      <c r="G5" s="206"/>
      <c r="H5" s="31"/>
      <c r="I5" s="220"/>
      <c r="J5" s="40"/>
      <c r="K5" s="206"/>
      <c r="L5" s="73"/>
      <c r="M5" s="134"/>
      <c r="N5" s="129"/>
    </row>
    <row r="6" spans="1:14" ht="15" x14ac:dyDescent="0.25">
      <c r="A6" s="96" t="s">
        <v>17</v>
      </c>
      <c r="B6" s="40"/>
      <c r="C6" s="206"/>
      <c r="D6" s="31"/>
      <c r="E6" s="220"/>
      <c r="F6" s="40"/>
      <c r="G6" s="206"/>
      <c r="H6" s="31"/>
      <c r="I6" s="220"/>
      <c r="J6" s="40"/>
      <c r="K6" s="206"/>
      <c r="L6" s="73"/>
      <c r="M6" s="134"/>
      <c r="N6" s="129"/>
    </row>
    <row r="7" spans="1:14" ht="15" x14ac:dyDescent="0.25">
      <c r="A7" s="97" t="s">
        <v>18</v>
      </c>
      <c r="B7" s="40"/>
      <c r="C7" s="206"/>
      <c r="D7" s="31"/>
      <c r="E7" s="220"/>
      <c r="F7" s="40"/>
      <c r="G7" s="206"/>
      <c r="H7" s="31"/>
      <c r="I7" s="220"/>
      <c r="J7" s="40"/>
      <c r="K7" s="206"/>
      <c r="L7" s="73"/>
      <c r="M7" s="134"/>
      <c r="N7" s="129"/>
    </row>
    <row r="8" spans="1:14" ht="15" x14ac:dyDescent="0.25">
      <c r="A8" s="25"/>
      <c r="B8" s="40"/>
      <c r="C8" s="206"/>
      <c r="D8" s="31"/>
      <c r="E8" s="220"/>
      <c r="F8" s="40"/>
      <c r="G8" s="206"/>
      <c r="H8" s="31"/>
      <c r="I8" s="220"/>
      <c r="J8" s="40"/>
      <c r="K8" s="206"/>
      <c r="L8" s="73"/>
      <c r="M8" s="134"/>
      <c r="N8" s="129"/>
    </row>
    <row r="9" spans="1:14" ht="15" x14ac:dyDescent="0.25">
      <c r="A9" s="56" t="s">
        <v>118</v>
      </c>
      <c r="B9" s="60">
        <v>0</v>
      </c>
      <c r="C9" s="392">
        <v>0</v>
      </c>
      <c r="D9" s="113">
        <v>0</v>
      </c>
      <c r="E9" s="404">
        <v>0</v>
      </c>
      <c r="F9" s="60">
        <v>0</v>
      </c>
      <c r="G9" s="392">
        <v>0</v>
      </c>
      <c r="H9" s="113">
        <v>0</v>
      </c>
      <c r="I9" s="404">
        <v>0</v>
      </c>
      <c r="J9" s="60">
        <v>0</v>
      </c>
      <c r="K9" s="392">
        <v>0</v>
      </c>
      <c r="L9" s="74">
        <f>SUM(B9,D9,F9,H9,J9)</f>
        <v>0</v>
      </c>
      <c r="M9" s="135">
        <f>SUM(C9,E9,G9,I9,K9)</f>
        <v>0</v>
      </c>
      <c r="N9" s="130">
        <f>SUM(L9,M9)</f>
        <v>0</v>
      </c>
    </row>
    <row r="10" spans="1:14" ht="15" x14ac:dyDescent="0.25">
      <c r="A10" s="57" t="s">
        <v>119</v>
      </c>
      <c r="B10" s="115">
        <v>0</v>
      </c>
      <c r="C10" s="393">
        <v>0</v>
      </c>
      <c r="D10" s="114">
        <v>0</v>
      </c>
      <c r="E10" s="405">
        <v>0</v>
      </c>
      <c r="F10" s="115">
        <v>0</v>
      </c>
      <c r="G10" s="393">
        <v>0</v>
      </c>
      <c r="H10" s="114">
        <v>0</v>
      </c>
      <c r="I10" s="405">
        <v>0</v>
      </c>
      <c r="J10" s="115">
        <v>0</v>
      </c>
      <c r="K10" s="393">
        <v>0</v>
      </c>
      <c r="L10" s="74">
        <f t="shared" ref="L10:M50" si="0">SUM(B10,D10,F10,H10,J10)</f>
        <v>0</v>
      </c>
      <c r="M10" s="135">
        <f t="shared" si="0"/>
        <v>0</v>
      </c>
      <c r="N10" s="130">
        <f t="shared" ref="N10:N50" si="1">SUM(L10,M10)</f>
        <v>0</v>
      </c>
    </row>
    <row r="11" spans="1:14" ht="15" x14ac:dyDescent="0.25">
      <c r="A11" s="24"/>
      <c r="B11" s="43"/>
      <c r="C11" s="209"/>
      <c r="D11" s="32"/>
      <c r="E11" s="223"/>
      <c r="F11" s="43"/>
      <c r="G11" s="209"/>
      <c r="H11" s="32"/>
      <c r="I11" s="223"/>
      <c r="J11" s="43"/>
      <c r="K11" s="209"/>
      <c r="L11" s="75"/>
      <c r="M11" s="136"/>
      <c r="N11" s="131"/>
    </row>
    <row r="12" spans="1:14" ht="15" x14ac:dyDescent="0.25">
      <c r="A12" s="101" t="s">
        <v>213</v>
      </c>
      <c r="B12" s="41">
        <v>0</v>
      </c>
      <c r="C12" s="210">
        <v>0</v>
      </c>
      <c r="D12" s="1">
        <v>0</v>
      </c>
      <c r="E12" s="224">
        <v>0</v>
      </c>
      <c r="F12" s="41">
        <v>0</v>
      </c>
      <c r="G12" s="210">
        <v>0</v>
      </c>
      <c r="H12" s="1">
        <v>0</v>
      </c>
      <c r="I12" s="224">
        <v>0</v>
      </c>
      <c r="J12" s="41">
        <v>0</v>
      </c>
      <c r="K12" s="210">
        <v>0</v>
      </c>
      <c r="L12" s="74">
        <f t="shared" si="0"/>
        <v>0</v>
      </c>
      <c r="M12" s="135">
        <f t="shared" si="0"/>
        <v>0</v>
      </c>
      <c r="N12" s="130">
        <f t="shared" si="1"/>
        <v>0</v>
      </c>
    </row>
    <row r="13" spans="1:14" ht="15" x14ac:dyDescent="0.25">
      <c r="A13" s="23"/>
      <c r="B13" s="45"/>
      <c r="C13" s="207"/>
      <c r="D13" s="35"/>
      <c r="E13" s="221"/>
      <c r="F13" s="45"/>
      <c r="G13" s="207"/>
      <c r="H13" s="35"/>
      <c r="I13" s="221"/>
      <c r="J13" s="45"/>
      <c r="K13" s="207"/>
      <c r="L13" s="75"/>
      <c r="M13" s="136"/>
      <c r="N13" s="131"/>
    </row>
    <row r="14" spans="1:14" ht="15" x14ac:dyDescent="0.25">
      <c r="A14" s="23" t="s">
        <v>33</v>
      </c>
      <c r="B14" s="41">
        <v>0</v>
      </c>
      <c r="C14" s="210">
        <v>0</v>
      </c>
      <c r="D14" s="1">
        <v>0</v>
      </c>
      <c r="E14" s="224">
        <v>0</v>
      </c>
      <c r="F14" s="41">
        <v>0</v>
      </c>
      <c r="G14" s="210">
        <v>0</v>
      </c>
      <c r="H14" s="1">
        <v>0</v>
      </c>
      <c r="I14" s="224">
        <v>0</v>
      </c>
      <c r="J14" s="41">
        <v>0</v>
      </c>
      <c r="K14" s="210">
        <v>0</v>
      </c>
      <c r="L14" s="74">
        <f t="shared" si="0"/>
        <v>0</v>
      </c>
      <c r="M14" s="135">
        <f t="shared" si="0"/>
        <v>0</v>
      </c>
      <c r="N14" s="130">
        <f t="shared" si="1"/>
        <v>0</v>
      </c>
    </row>
    <row r="15" spans="1:14" ht="15" x14ac:dyDescent="0.25">
      <c r="A15" s="23" t="s">
        <v>34</v>
      </c>
      <c r="B15" s="41">
        <v>0</v>
      </c>
      <c r="C15" s="210">
        <v>0</v>
      </c>
      <c r="D15" s="1">
        <v>0</v>
      </c>
      <c r="E15" s="224">
        <v>0</v>
      </c>
      <c r="F15" s="41">
        <v>0</v>
      </c>
      <c r="G15" s="210">
        <v>0</v>
      </c>
      <c r="H15" s="1">
        <v>0</v>
      </c>
      <c r="I15" s="224">
        <v>0</v>
      </c>
      <c r="J15" s="41">
        <v>0</v>
      </c>
      <c r="K15" s="210">
        <v>0</v>
      </c>
      <c r="L15" s="74">
        <f t="shared" si="0"/>
        <v>0</v>
      </c>
      <c r="M15" s="135">
        <f t="shared" si="0"/>
        <v>0</v>
      </c>
      <c r="N15" s="130">
        <f t="shared" si="1"/>
        <v>0</v>
      </c>
    </row>
    <row r="16" spans="1:14" ht="15" x14ac:dyDescent="0.25">
      <c r="A16" s="23"/>
      <c r="B16" s="45"/>
      <c r="C16" s="207"/>
      <c r="D16" s="35"/>
      <c r="E16" s="221"/>
      <c r="F16" s="45"/>
      <c r="G16" s="207"/>
      <c r="H16" s="35"/>
      <c r="I16" s="221"/>
      <c r="J16" s="45"/>
      <c r="K16" s="207"/>
      <c r="L16" s="74"/>
      <c r="M16" s="135"/>
      <c r="N16" s="130"/>
    </row>
    <row r="17" spans="1:14" ht="15" x14ac:dyDescent="0.25">
      <c r="A17" s="23" t="s">
        <v>35</v>
      </c>
      <c r="B17" s="45"/>
      <c r="C17" s="207"/>
      <c r="D17" s="35"/>
      <c r="E17" s="221"/>
      <c r="F17" s="45"/>
      <c r="G17" s="207"/>
      <c r="H17" s="35"/>
      <c r="I17" s="221"/>
      <c r="J17" s="45"/>
      <c r="K17" s="207"/>
      <c r="L17" s="74"/>
      <c r="M17" s="135"/>
      <c r="N17" s="130"/>
    </row>
    <row r="18" spans="1:14" ht="15" x14ac:dyDescent="0.25">
      <c r="A18" s="100" t="s">
        <v>36</v>
      </c>
      <c r="B18" s="41">
        <v>0</v>
      </c>
      <c r="C18" s="210">
        <v>0</v>
      </c>
      <c r="D18" s="1">
        <v>0</v>
      </c>
      <c r="E18" s="224">
        <v>0</v>
      </c>
      <c r="F18" s="41">
        <v>0</v>
      </c>
      <c r="G18" s="210">
        <v>0</v>
      </c>
      <c r="H18" s="1">
        <v>0</v>
      </c>
      <c r="I18" s="224">
        <v>0</v>
      </c>
      <c r="J18" s="41">
        <v>0</v>
      </c>
      <c r="K18" s="210">
        <v>0</v>
      </c>
      <c r="L18" s="74">
        <f t="shared" si="0"/>
        <v>0</v>
      </c>
      <c r="M18" s="135">
        <f t="shared" si="0"/>
        <v>0</v>
      </c>
      <c r="N18" s="130">
        <f t="shared" si="1"/>
        <v>0</v>
      </c>
    </row>
    <row r="19" spans="1:14" ht="15" x14ac:dyDescent="0.25">
      <c r="A19" s="100" t="s">
        <v>37</v>
      </c>
      <c r="B19" s="41">
        <v>0</v>
      </c>
      <c r="C19" s="210">
        <v>0</v>
      </c>
      <c r="D19" s="1">
        <v>0</v>
      </c>
      <c r="E19" s="224">
        <v>0</v>
      </c>
      <c r="F19" s="41">
        <v>0</v>
      </c>
      <c r="G19" s="210">
        <v>0</v>
      </c>
      <c r="H19" s="1">
        <v>0</v>
      </c>
      <c r="I19" s="224">
        <v>0</v>
      </c>
      <c r="J19" s="41">
        <v>0</v>
      </c>
      <c r="K19" s="210">
        <v>0</v>
      </c>
      <c r="L19" s="74">
        <f t="shared" si="0"/>
        <v>0</v>
      </c>
      <c r="M19" s="135">
        <f t="shared" si="0"/>
        <v>0</v>
      </c>
      <c r="N19" s="130">
        <f t="shared" si="1"/>
        <v>0</v>
      </c>
    </row>
    <row r="20" spans="1:14" ht="15" x14ac:dyDescent="0.25">
      <c r="A20" s="100" t="s">
        <v>38</v>
      </c>
      <c r="B20" s="41">
        <v>0</v>
      </c>
      <c r="C20" s="210">
        <v>0</v>
      </c>
      <c r="D20" s="1">
        <v>0</v>
      </c>
      <c r="E20" s="224">
        <v>0</v>
      </c>
      <c r="F20" s="41">
        <v>0</v>
      </c>
      <c r="G20" s="210">
        <v>0</v>
      </c>
      <c r="H20" s="1">
        <v>0</v>
      </c>
      <c r="I20" s="224">
        <v>0</v>
      </c>
      <c r="J20" s="41">
        <v>0</v>
      </c>
      <c r="K20" s="210">
        <v>0</v>
      </c>
      <c r="L20" s="74">
        <f t="shared" si="0"/>
        <v>0</v>
      </c>
      <c r="M20" s="135">
        <f t="shared" si="0"/>
        <v>0</v>
      </c>
      <c r="N20" s="130">
        <f t="shared" si="1"/>
        <v>0</v>
      </c>
    </row>
    <row r="21" spans="1:14" ht="15" x14ac:dyDescent="0.25">
      <c r="A21" s="100" t="s">
        <v>40</v>
      </c>
      <c r="B21" s="41">
        <v>0</v>
      </c>
      <c r="C21" s="210">
        <v>0</v>
      </c>
      <c r="D21" s="1">
        <v>0</v>
      </c>
      <c r="E21" s="224">
        <v>0</v>
      </c>
      <c r="F21" s="41">
        <v>0</v>
      </c>
      <c r="G21" s="210">
        <v>0</v>
      </c>
      <c r="H21" s="1">
        <v>0</v>
      </c>
      <c r="I21" s="224">
        <v>0</v>
      </c>
      <c r="J21" s="41">
        <v>0</v>
      </c>
      <c r="K21" s="210">
        <v>0</v>
      </c>
      <c r="L21" s="74">
        <f t="shared" si="0"/>
        <v>0</v>
      </c>
      <c r="M21" s="135">
        <f t="shared" si="0"/>
        <v>0</v>
      </c>
      <c r="N21" s="130">
        <f t="shared" si="1"/>
        <v>0</v>
      </c>
    </row>
    <row r="22" spans="1:14" ht="15" x14ac:dyDescent="0.25">
      <c r="A22" s="81" t="s">
        <v>41</v>
      </c>
      <c r="B22" s="45"/>
      <c r="C22" s="207"/>
      <c r="D22" s="35"/>
      <c r="E22" s="221"/>
      <c r="F22" s="45"/>
      <c r="G22" s="207"/>
      <c r="H22" s="35"/>
      <c r="I22" s="221"/>
      <c r="J22" s="45"/>
      <c r="K22" s="207"/>
      <c r="L22" s="74"/>
      <c r="M22" s="135"/>
      <c r="N22" s="130"/>
    </row>
    <row r="23" spans="1:14" ht="15" x14ac:dyDescent="0.25">
      <c r="A23" s="80" t="s">
        <v>42</v>
      </c>
      <c r="B23" s="41">
        <v>0</v>
      </c>
      <c r="C23" s="210">
        <v>0</v>
      </c>
      <c r="D23" s="1">
        <v>0</v>
      </c>
      <c r="E23" s="224">
        <v>0</v>
      </c>
      <c r="F23" s="41">
        <v>0</v>
      </c>
      <c r="G23" s="210">
        <v>0</v>
      </c>
      <c r="H23" s="1">
        <v>0</v>
      </c>
      <c r="I23" s="224">
        <v>0</v>
      </c>
      <c r="J23" s="41">
        <v>0</v>
      </c>
      <c r="K23" s="210">
        <v>0</v>
      </c>
      <c r="L23" s="74">
        <f t="shared" si="0"/>
        <v>0</v>
      </c>
      <c r="M23" s="135">
        <f t="shared" si="0"/>
        <v>0</v>
      </c>
      <c r="N23" s="130">
        <f t="shared" si="1"/>
        <v>0</v>
      </c>
    </row>
    <row r="24" spans="1:14" ht="15" x14ac:dyDescent="0.25">
      <c r="A24" s="80" t="s">
        <v>45</v>
      </c>
      <c r="B24" s="41">
        <v>0</v>
      </c>
      <c r="C24" s="210">
        <v>0</v>
      </c>
      <c r="D24" s="1">
        <v>0</v>
      </c>
      <c r="E24" s="224">
        <v>0</v>
      </c>
      <c r="F24" s="41">
        <v>0</v>
      </c>
      <c r="G24" s="210">
        <v>0</v>
      </c>
      <c r="H24" s="1">
        <v>0</v>
      </c>
      <c r="I24" s="224">
        <v>0</v>
      </c>
      <c r="J24" s="41">
        <v>0</v>
      </c>
      <c r="K24" s="210">
        <v>0</v>
      </c>
      <c r="L24" s="74">
        <f t="shared" si="0"/>
        <v>0</v>
      </c>
      <c r="M24" s="135">
        <f t="shared" si="0"/>
        <v>0</v>
      </c>
      <c r="N24" s="130">
        <f t="shared" si="1"/>
        <v>0</v>
      </c>
    </row>
    <row r="25" spans="1:14" ht="15" x14ac:dyDescent="0.25">
      <c r="A25" s="80" t="s">
        <v>47</v>
      </c>
      <c r="B25" s="41">
        <v>0</v>
      </c>
      <c r="C25" s="210">
        <v>0</v>
      </c>
      <c r="D25" s="1">
        <v>0</v>
      </c>
      <c r="E25" s="224">
        <v>0</v>
      </c>
      <c r="F25" s="41">
        <v>0</v>
      </c>
      <c r="G25" s="210">
        <v>0</v>
      </c>
      <c r="H25" s="1">
        <v>0</v>
      </c>
      <c r="I25" s="224">
        <v>0</v>
      </c>
      <c r="J25" s="41">
        <v>0</v>
      </c>
      <c r="K25" s="210">
        <v>0</v>
      </c>
      <c r="L25" s="74">
        <f t="shared" si="0"/>
        <v>0</v>
      </c>
      <c r="M25" s="135">
        <f t="shared" si="0"/>
        <v>0</v>
      </c>
      <c r="N25" s="130">
        <f t="shared" si="1"/>
        <v>0</v>
      </c>
    </row>
    <row r="26" spans="1:14" ht="15" x14ac:dyDescent="0.25">
      <c r="A26" s="80" t="s">
        <v>48</v>
      </c>
      <c r="B26" s="41">
        <v>0</v>
      </c>
      <c r="C26" s="211">
        <v>0</v>
      </c>
      <c r="D26" s="33">
        <v>0</v>
      </c>
      <c r="E26" s="225">
        <v>0</v>
      </c>
      <c r="F26" s="50">
        <v>0</v>
      </c>
      <c r="G26" s="211">
        <v>0</v>
      </c>
      <c r="H26" s="33">
        <v>0</v>
      </c>
      <c r="I26" s="225">
        <v>0</v>
      </c>
      <c r="J26" s="50">
        <v>0</v>
      </c>
      <c r="K26" s="211">
        <v>0</v>
      </c>
      <c r="L26" s="74">
        <f t="shared" si="0"/>
        <v>0</v>
      </c>
      <c r="M26" s="135">
        <f t="shared" si="0"/>
        <v>0</v>
      </c>
      <c r="N26" s="130">
        <f t="shared" si="1"/>
        <v>0</v>
      </c>
    </row>
    <row r="27" spans="1:14" ht="15" x14ac:dyDescent="0.25">
      <c r="A27" s="98" t="s">
        <v>120</v>
      </c>
      <c r="B27" s="44">
        <v>0</v>
      </c>
      <c r="C27" s="212">
        <v>0</v>
      </c>
      <c r="D27" s="121">
        <v>0</v>
      </c>
      <c r="E27" s="226">
        <v>0</v>
      </c>
      <c r="F27" s="122">
        <v>0</v>
      </c>
      <c r="G27" s="212">
        <v>0</v>
      </c>
      <c r="H27" s="121">
        <v>0</v>
      </c>
      <c r="I27" s="226">
        <v>0</v>
      </c>
      <c r="J27" s="122">
        <v>0</v>
      </c>
      <c r="K27" s="212">
        <v>0</v>
      </c>
      <c r="L27" s="74">
        <f t="shared" si="0"/>
        <v>0</v>
      </c>
      <c r="M27" s="135">
        <f t="shared" si="0"/>
        <v>0</v>
      </c>
      <c r="N27" s="130">
        <f t="shared" si="1"/>
        <v>0</v>
      </c>
    </row>
    <row r="28" spans="1:14" ht="15" x14ac:dyDescent="0.25">
      <c r="A28" s="99" t="s">
        <v>121</v>
      </c>
      <c r="B28" s="44">
        <v>0</v>
      </c>
      <c r="C28" s="212">
        <v>0</v>
      </c>
      <c r="D28" s="121">
        <v>0</v>
      </c>
      <c r="E28" s="226">
        <v>0</v>
      </c>
      <c r="F28" s="122">
        <v>0</v>
      </c>
      <c r="G28" s="212">
        <v>0</v>
      </c>
      <c r="H28" s="121">
        <v>0</v>
      </c>
      <c r="I28" s="226">
        <v>0</v>
      </c>
      <c r="J28" s="122">
        <v>0</v>
      </c>
      <c r="K28" s="212">
        <v>0</v>
      </c>
      <c r="L28" s="74">
        <f t="shared" si="0"/>
        <v>0</v>
      </c>
      <c r="M28" s="135">
        <f t="shared" si="0"/>
        <v>0</v>
      </c>
      <c r="N28" s="130">
        <f t="shared" si="1"/>
        <v>0</v>
      </c>
    </row>
    <row r="29" spans="1:14" ht="15" x14ac:dyDescent="0.25">
      <c r="A29" s="98" t="s">
        <v>122</v>
      </c>
      <c r="B29" s="44">
        <v>0</v>
      </c>
      <c r="C29" s="212">
        <v>0</v>
      </c>
      <c r="D29" s="121">
        <v>0</v>
      </c>
      <c r="E29" s="226">
        <v>0</v>
      </c>
      <c r="F29" s="122">
        <v>0</v>
      </c>
      <c r="G29" s="212">
        <v>0</v>
      </c>
      <c r="H29" s="121">
        <v>0</v>
      </c>
      <c r="I29" s="226">
        <v>0</v>
      </c>
      <c r="J29" s="122">
        <v>0</v>
      </c>
      <c r="K29" s="212">
        <v>0</v>
      </c>
      <c r="L29" s="74">
        <f t="shared" si="0"/>
        <v>0</v>
      </c>
      <c r="M29" s="135">
        <f t="shared" si="0"/>
        <v>0</v>
      </c>
      <c r="N29" s="130">
        <f t="shared" si="1"/>
        <v>0</v>
      </c>
    </row>
    <row r="30" spans="1:14" ht="15" x14ac:dyDescent="0.25">
      <c r="A30" s="83" t="s">
        <v>54</v>
      </c>
      <c r="B30" s="85"/>
      <c r="C30" s="394"/>
      <c r="D30" s="110"/>
      <c r="E30" s="406"/>
      <c r="F30" s="111"/>
      <c r="G30" s="394"/>
      <c r="H30" s="110"/>
      <c r="I30" s="406"/>
      <c r="J30" s="111"/>
      <c r="K30" s="394"/>
      <c r="L30" s="74"/>
      <c r="M30" s="135"/>
      <c r="N30" s="130"/>
    </row>
    <row r="31" spans="1:14" ht="15" x14ac:dyDescent="0.25">
      <c r="A31" s="82" t="s">
        <v>55</v>
      </c>
      <c r="B31" s="44">
        <v>0</v>
      </c>
      <c r="C31" s="212">
        <v>0</v>
      </c>
      <c r="D31" s="121">
        <v>0</v>
      </c>
      <c r="E31" s="226">
        <v>0</v>
      </c>
      <c r="F31" s="122">
        <v>0</v>
      </c>
      <c r="G31" s="212">
        <v>0</v>
      </c>
      <c r="H31" s="121">
        <v>0</v>
      </c>
      <c r="I31" s="226">
        <v>0</v>
      </c>
      <c r="J31" s="122">
        <v>0</v>
      </c>
      <c r="K31" s="212">
        <v>0</v>
      </c>
      <c r="L31" s="74">
        <f t="shared" si="0"/>
        <v>0</v>
      </c>
      <c r="M31" s="135">
        <f t="shared" si="0"/>
        <v>0</v>
      </c>
      <c r="N31" s="130">
        <f t="shared" si="1"/>
        <v>0</v>
      </c>
    </row>
    <row r="32" spans="1:14" ht="15" x14ac:dyDescent="0.25">
      <c r="A32" s="82" t="s">
        <v>56</v>
      </c>
      <c r="B32" s="44">
        <v>0</v>
      </c>
      <c r="C32" s="212">
        <v>0</v>
      </c>
      <c r="D32" s="121">
        <v>0</v>
      </c>
      <c r="E32" s="226">
        <v>0</v>
      </c>
      <c r="F32" s="122">
        <v>0</v>
      </c>
      <c r="G32" s="212">
        <v>0</v>
      </c>
      <c r="H32" s="121">
        <v>0</v>
      </c>
      <c r="I32" s="226">
        <v>0</v>
      </c>
      <c r="J32" s="122">
        <v>0</v>
      </c>
      <c r="K32" s="212">
        <v>0</v>
      </c>
      <c r="L32" s="74">
        <f t="shared" si="0"/>
        <v>0</v>
      </c>
      <c r="M32" s="135">
        <f t="shared" si="0"/>
        <v>0</v>
      </c>
      <c r="N32" s="130">
        <f t="shared" si="1"/>
        <v>0</v>
      </c>
    </row>
    <row r="33" spans="1:14" ht="15" x14ac:dyDescent="0.25">
      <c r="A33" s="80" t="s">
        <v>58</v>
      </c>
      <c r="B33" s="41">
        <v>0</v>
      </c>
      <c r="C33" s="213">
        <v>0</v>
      </c>
      <c r="D33" s="34">
        <v>0</v>
      </c>
      <c r="E33" s="227">
        <v>0</v>
      </c>
      <c r="F33" s="51">
        <v>0</v>
      </c>
      <c r="G33" s="213">
        <v>0</v>
      </c>
      <c r="H33" s="34">
        <v>0</v>
      </c>
      <c r="I33" s="227">
        <v>0</v>
      </c>
      <c r="J33" s="51">
        <v>0</v>
      </c>
      <c r="K33" s="213">
        <v>0</v>
      </c>
      <c r="L33" s="74">
        <f t="shared" si="0"/>
        <v>0</v>
      </c>
      <c r="M33" s="135">
        <f t="shared" si="0"/>
        <v>0</v>
      </c>
      <c r="N33" s="130">
        <f t="shared" si="1"/>
        <v>0</v>
      </c>
    </row>
    <row r="34" spans="1:14" ht="15" x14ac:dyDescent="0.25">
      <c r="A34" s="84" t="s">
        <v>59</v>
      </c>
      <c r="B34" s="41">
        <v>0</v>
      </c>
      <c r="C34" s="210">
        <v>0</v>
      </c>
      <c r="D34" s="1">
        <v>0</v>
      </c>
      <c r="E34" s="224">
        <v>0</v>
      </c>
      <c r="F34" s="41">
        <v>0</v>
      </c>
      <c r="G34" s="210">
        <v>0</v>
      </c>
      <c r="H34" s="1">
        <v>0</v>
      </c>
      <c r="I34" s="224">
        <v>0</v>
      </c>
      <c r="J34" s="41">
        <v>0</v>
      </c>
      <c r="K34" s="210">
        <v>0</v>
      </c>
      <c r="L34" s="74">
        <f t="shared" si="0"/>
        <v>0</v>
      </c>
      <c r="M34" s="135">
        <f t="shared" si="0"/>
        <v>0</v>
      </c>
      <c r="N34" s="130">
        <f t="shared" si="1"/>
        <v>0</v>
      </c>
    </row>
    <row r="35" spans="1:14" ht="15" x14ac:dyDescent="0.25">
      <c r="A35" s="58"/>
      <c r="B35" s="123"/>
      <c r="C35" s="395"/>
      <c r="D35" s="124"/>
      <c r="E35" s="407"/>
      <c r="F35" s="123"/>
      <c r="G35" s="395"/>
      <c r="H35" s="124"/>
      <c r="I35" s="407"/>
      <c r="J35" s="123"/>
      <c r="K35" s="395"/>
      <c r="L35" s="74"/>
      <c r="M35" s="135"/>
      <c r="N35" s="130"/>
    </row>
    <row r="36" spans="1:14" ht="15" x14ac:dyDescent="0.25">
      <c r="A36" s="24" t="s">
        <v>123</v>
      </c>
      <c r="B36" s="85">
        <f t="shared" ref="B36:K36" si="2">SUM(B9,B10,B12,B14,B15,B18,B19,B20,B21,B23,B24,B25,B26,B27,B28,B29,B31,B32,B33,B34)</f>
        <v>0</v>
      </c>
      <c r="C36" s="396">
        <f t="shared" si="2"/>
        <v>0</v>
      </c>
      <c r="D36" s="85">
        <f t="shared" si="2"/>
        <v>0</v>
      </c>
      <c r="E36" s="396">
        <f t="shared" si="2"/>
        <v>0</v>
      </c>
      <c r="F36" s="85">
        <f t="shared" si="2"/>
        <v>0</v>
      </c>
      <c r="G36" s="396">
        <f t="shared" si="2"/>
        <v>0</v>
      </c>
      <c r="H36" s="85">
        <f t="shared" si="2"/>
        <v>0</v>
      </c>
      <c r="I36" s="396">
        <f t="shared" si="2"/>
        <v>0</v>
      </c>
      <c r="J36" s="85">
        <f t="shared" si="2"/>
        <v>0</v>
      </c>
      <c r="K36" s="411">
        <f t="shared" si="2"/>
        <v>0</v>
      </c>
      <c r="L36" s="74">
        <f t="shared" si="0"/>
        <v>0</v>
      </c>
      <c r="M36" s="135">
        <f t="shared" si="0"/>
        <v>0</v>
      </c>
      <c r="N36" s="130">
        <f t="shared" si="1"/>
        <v>0</v>
      </c>
    </row>
    <row r="37" spans="1:14" ht="15" x14ac:dyDescent="0.25">
      <c r="A37" s="23"/>
      <c r="B37" s="141"/>
      <c r="C37" s="208"/>
      <c r="D37" s="142"/>
      <c r="E37" s="208"/>
      <c r="F37" s="141"/>
      <c r="G37" s="208"/>
      <c r="H37" s="142"/>
      <c r="I37" s="208"/>
      <c r="J37" s="141"/>
      <c r="K37" s="208"/>
      <c r="L37" s="74"/>
      <c r="M37" s="135"/>
      <c r="N37" s="130"/>
    </row>
    <row r="38" spans="1:14" ht="15" x14ac:dyDescent="0.25">
      <c r="A38" s="23" t="s">
        <v>124</v>
      </c>
      <c r="B38" s="184">
        <v>0</v>
      </c>
      <c r="C38" s="210">
        <v>0</v>
      </c>
      <c r="D38" s="188">
        <v>0</v>
      </c>
      <c r="E38" s="210">
        <v>0</v>
      </c>
      <c r="F38" s="44">
        <v>0</v>
      </c>
      <c r="G38" s="210">
        <v>0</v>
      </c>
      <c r="H38" s="188">
        <v>0</v>
      </c>
      <c r="I38" s="210">
        <v>0</v>
      </c>
      <c r="J38" s="44">
        <v>0</v>
      </c>
      <c r="K38" s="210">
        <v>0</v>
      </c>
      <c r="L38" s="76">
        <f>SUM(B38,D38,F38,H38,J38)</f>
        <v>0</v>
      </c>
      <c r="M38" s="135">
        <f>SUM(C38,E38,G38,I38,K38)</f>
        <v>0</v>
      </c>
      <c r="N38" s="130">
        <f>SUM(L38,M38)</f>
        <v>0</v>
      </c>
    </row>
    <row r="39" spans="1:14" ht="15" x14ac:dyDescent="0.25">
      <c r="A39" s="23" t="s">
        <v>125</v>
      </c>
      <c r="B39" s="185">
        <v>0</v>
      </c>
      <c r="C39" s="397">
        <v>0</v>
      </c>
      <c r="D39" s="189">
        <v>0</v>
      </c>
      <c r="E39" s="397">
        <v>0</v>
      </c>
      <c r="F39" s="192">
        <v>0</v>
      </c>
      <c r="G39" s="397">
        <v>0</v>
      </c>
      <c r="H39" s="189">
        <v>0</v>
      </c>
      <c r="I39" s="397">
        <v>0</v>
      </c>
      <c r="J39" s="192">
        <v>0</v>
      </c>
      <c r="K39" s="397">
        <v>0</v>
      </c>
      <c r="L39" s="77"/>
      <c r="M39" s="135"/>
      <c r="N39" s="130"/>
    </row>
    <row r="40" spans="1:14" ht="15" x14ac:dyDescent="0.25">
      <c r="A40" s="24" t="s">
        <v>63</v>
      </c>
      <c r="B40" s="186">
        <f>ROUNDUP((B38*B39),0)</f>
        <v>0</v>
      </c>
      <c r="C40" s="398">
        <f>ROUNDUP((C38*C39),0)</f>
        <v>0</v>
      </c>
      <c r="D40" s="190">
        <f t="shared" ref="D40:J40" si="3">ROUNDUP((D38*D39),0)</f>
        <v>0</v>
      </c>
      <c r="E40" s="398">
        <f t="shared" si="3"/>
        <v>0</v>
      </c>
      <c r="F40" s="186">
        <f t="shared" si="3"/>
        <v>0</v>
      </c>
      <c r="G40" s="398">
        <f t="shared" si="3"/>
        <v>0</v>
      </c>
      <c r="H40" s="190">
        <f t="shared" si="3"/>
        <v>0</v>
      </c>
      <c r="I40" s="398">
        <f t="shared" si="3"/>
        <v>0</v>
      </c>
      <c r="J40" s="186">
        <f t="shared" si="3"/>
        <v>0</v>
      </c>
      <c r="K40" s="398">
        <f>ROUNDUP((K38*K39),0)</f>
        <v>0</v>
      </c>
      <c r="L40" s="74">
        <f>SUM(B40,D40,F40,H40,J40)</f>
        <v>0</v>
      </c>
      <c r="M40" s="135">
        <f t="shared" si="0"/>
        <v>0</v>
      </c>
      <c r="N40" s="130">
        <f t="shared" si="1"/>
        <v>0</v>
      </c>
    </row>
    <row r="41" spans="1:14" ht="15" x14ac:dyDescent="0.25">
      <c r="A41" s="23"/>
      <c r="B41" s="187"/>
      <c r="C41" s="399"/>
      <c r="D41" s="191"/>
      <c r="E41" s="399"/>
      <c r="F41" s="193"/>
      <c r="G41" s="399"/>
      <c r="H41" s="191"/>
      <c r="I41" s="399"/>
      <c r="J41" s="193"/>
      <c r="K41" s="399"/>
      <c r="L41" s="74"/>
      <c r="M41" s="135"/>
      <c r="N41" s="130"/>
    </row>
    <row r="42" spans="1:14" ht="15" x14ac:dyDescent="0.25">
      <c r="A42" s="26" t="s">
        <v>83</v>
      </c>
      <c r="B42" s="195">
        <f t="shared" ref="B42:K42" si="4">SUM(B36,B40)</f>
        <v>0</v>
      </c>
      <c r="C42" s="400">
        <f t="shared" si="4"/>
        <v>0</v>
      </c>
      <c r="D42" s="195">
        <f t="shared" si="4"/>
        <v>0</v>
      </c>
      <c r="E42" s="400">
        <f t="shared" si="4"/>
        <v>0</v>
      </c>
      <c r="F42" s="195">
        <f t="shared" si="4"/>
        <v>0</v>
      </c>
      <c r="G42" s="400">
        <f t="shared" si="4"/>
        <v>0</v>
      </c>
      <c r="H42" s="195">
        <f t="shared" si="4"/>
        <v>0</v>
      </c>
      <c r="I42" s="400">
        <f t="shared" si="4"/>
        <v>0</v>
      </c>
      <c r="J42" s="195">
        <f t="shared" si="4"/>
        <v>0</v>
      </c>
      <c r="K42" s="412">
        <f t="shared" si="4"/>
        <v>0</v>
      </c>
      <c r="L42" s="74">
        <f>SUM(B42,D42,F42,H42,J42)</f>
        <v>0</v>
      </c>
      <c r="M42" s="135">
        <f>SUM(C42,E42,G42,I42,K42)</f>
        <v>0</v>
      </c>
      <c r="N42" s="130">
        <f t="shared" si="1"/>
        <v>0</v>
      </c>
    </row>
    <row r="43" spans="1:14" ht="15" x14ac:dyDescent="0.25">
      <c r="A43" s="26" t="s">
        <v>126</v>
      </c>
      <c r="B43" s="42"/>
      <c r="C43" s="401">
        <v>0</v>
      </c>
      <c r="D43" s="2"/>
      <c r="E43" s="408">
        <v>0</v>
      </c>
      <c r="F43" s="42"/>
      <c r="G43" s="401">
        <v>0</v>
      </c>
      <c r="H43" s="2"/>
      <c r="I43" s="408">
        <v>0</v>
      </c>
      <c r="J43" s="42"/>
      <c r="K43" s="401">
        <v>0</v>
      </c>
      <c r="L43" s="74"/>
      <c r="M43" s="135">
        <f>SUM(C43,E43,G43,I43,K43)</f>
        <v>0</v>
      </c>
      <c r="N43" s="130">
        <f t="shared" si="1"/>
        <v>0</v>
      </c>
    </row>
    <row r="44" spans="1:14" ht="15" x14ac:dyDescent="0.25">
      <c r="A44" s="26"/>
      <c r="B44" s="43"/>
      <c r="C44" s="203"/>
      <c r="D44" s="32"/>
      <c r="E44" s="223"/>
      <c r="F44" s="43"/>
      <c r="G44" s="209"/>
      <c r="H44" s="32"/>
      <c r="I44" s="223"/>
      <c r="J44" s="43"/>
      <c r="K44" s="209"/>
      <c r="L44" s="74"/>
      <c r="M44" s="135"/>
      <c r="N44" s="130"/>
    </row>
    <row r="45" spans="1:14" ht="15" x14ac:dyDescent="0.25">
      <c r="A45" s="26" t="s">
        <v>84</v>
      </c>
      <c r="B45" s="43"/>
      <c r="C45" s="203"/>
      <c r="D45" s="32"/>
      <c r="E45" s="223"/>
      <c r="F45" s="43"/>
      <c r="G45" s="209"/>
      <c r="H45" s="32"/>
      <c r="I45" s="223"/>
      <c r="J45" s="43"/>
      <c r="K45" s="209"/>
      <c r="L45" s="74">
        <f t="shared" si="0"/>
        <v>0</v>
      </c>
      <c r="M45" s="135">
        <f t="shared" si="0"/>
        <v>0</v>
      </c>
      <c r="N45" s="130">
        <f t="shared" si="1"/>
        <v>0</v>
      </c>
    </row>
    <row r="46" spans="1:14" ht="15" x14ac:dyDescent="0.25">
      <c r="A46" s="28" t="s">
        <v>85</v>
      </c>
      <c r="B46" s="46"/>
      <c r="C46" s="402">
        <v>0</v>
      </c>
      <c r="D46" s="36"/>
      <c r="E46" s="409">
        <v>0</v>
      </c>
      <c r="F46" s="46"/>
      <c r="G46" s="402">
        <v>0</v>
      </c>
      <c r="H46" s="36"/>
      <c r="I46" s="409">
        <v>0</v>
      </c>
      <c r="J46" s="46"/>
      <c r="K46" s="402">
        <v>0</v>
      </c>
      <c r="L46" s="74">
        <f t="shared" si="0"/>
        <v>0</v>
      </c>
      <c r="M46" s="135">
        <f t="shared" si="0"/>
        <v>0</v>
      </c>
      <c r="N46" s="130">
        <f t="shared" si="1"/>
        <v>0</v>
      </c>
    </row>
    <row r="47" spans="1:14" ht="15" x14ac:dyDescent="0.25">
      <c r="A47" s="28" t="s">
        <v>85</v>
      </c>
      <c r="B47" s="47"/>
      <c r="C47" s="210">
        <v>0</v>
      </c>
      <c r="D47" s="37"/>
      <c r="E47" s="224">
        <v>0</v>
      </c>
      <c r="F47" s="47"/>
      <c r="G47" s="210">
        <v>0</v>
      </c>
      <c r="H47" s="37"/>
      <c r="I47" s="224">
        <v>0</v>
      </c>
      <c r="J47" s="47"/>
      <c r="K47" s="210">
        <v>0</v>
      </c>
      <c r="L47" s="74">
        <f t="shared" si="0"/>
        <v>0</v>
      </c>
      <c r="M47" s="135">
        <f t="shared" si="0"/>
        <v>0</v>
      </c>
      <c r="N47" s="130">
        <f t="shared" si="1"/>
        <v>0</v>
      </c>
    </row>
    <row r="48" spans="1:14" ht="15" x14ac:dyDescent="0.25">
      <c r="A48" s="28" t="s">
        <v>85</v>
      </c>
      <c r="B48" s="47"/>
      <c r="C48" s="210">
        <v>0</v>
      </c>
      <c r="D48" s="37"/>
      <c r="E48" s="224">
        <v>0</v>
      </c>
      <c r="F48" s="47"/>
      <c r="G48" s="210">
        <v>0</v>
      </c>
      <c r="H48" s="37"/>
      <c r="I48" s="224">
        <v>0</v>
      </c>
      <c r="J48" s="47"/>
      <c r="K48" s="210">
        <v>0</v>
      </c>
      <c r="L48" s="74">
        <f t="shared" si="0"/>
        <v>0</v>
      </c>
      <c r="M48" s="135">
        <f t="shared" si="0"/>
        <v>0</v>
      </c>
      <c r="N48" s="130">
        <f t="shared" si="1"/>
        <v>0</v>
      </c>
    </row>
    <row r="49" spans="1:14" ht="15" x14ac:dyDescent="0.25">
      <c r="A49" s="27"/>
      <c r="B49" s="47"/>
      <c r="C49" s="207"/>
      <c r="D49" s="37"/>
      <c r="E49" s="221"/>
      <c r="F49" s="47"/>
      <c r="G49" s="207"/>
      <c r="H49" s="37"/>
      <c r="I49" s="221"/>
      <c r="J49" s="47"/>
      <c r="K49" s="207"/>
      <c r="L49" s="74"/>
      <c r="M49" s="135"/>
      <c r="N49" s="130"/>
    </row>
    <row r="50" spans="1:14" ht="15" x14ac:dyDescent="0.25">
      <c r="A50" s="26" t="s">
        <v>86</v>
      </c>
      <c r="B50" s="62">
        <f t="shared" ref="B50:K50" si="5">SUM(B42:B49)</f>
        <v>0</v>
      </c>
      <c r="C50" s="403">
        <f t="shared" si="5"/>
        <v>0</v>
      </c>
      <c r="D50" s="59">
        <f t="shared" si="5"/>
        <v>0</v>
      </c>
      <c r="E50" s="410">
        <f t="shared" si="5"/>
        <v>0</v>
      </c>
      <c r="F50" s="62">
        <f t="shared" si="5"/>
        <v>0</v>
      </c>
      <c r="G50" s="403">
        <f t="shared" si="5"/>
        <v>0</v>
      </c>
      <c r="H50" s="59">
        <f t="shared" si="5"/>
        <v>0</v>
      </c>
      <c r="I50" s="410">
        <f t="shared" si="5"/>
        <v>0</v>
      </c>
      <c r="J50" s="62">
        <f t="shared" si="5"/>
        <v>0</v>
      </c>
      <c r="K50" s="403">
        <f t="shared" si="5"/>
        <v>0</v>
      </c>
      <c r="L50" s="74">
        <f t="shared" si="0"/>
        <v>0</v>
      </c>
      <c r="M50" s="135">
        <f t="shared" si="0"/>
        <v>0</v>
      </c>
      <c r="N50" s="130">
        <f t="shared" si="1"/>
        <v>0</v>
      </c>
    </row>
  </sheetData>
  <sheetProtection algorithmName="SHA-512" hashValue="4NKgbaFY7EdEySVUgB+vXa2MwMiwPqBcxLOqRd/DBOatHYgp+gl6zpOyYq3Xm7w6dzA+JsD7gJS8MUti+ouYgQ==" saltValue="Rhl78UMKP5342sB4glAgTw==" spinCount="100000" sheet="1" formatCells="0" formatColumns="0" formatRows="0" insertColumns="0" insertRows="0" insertHyperlinks="0" deleteColumns="0" deleteRows="0" sort="0" autoFilter="0" pivotTables="0"/>
  <conditionalFormatting sqref="A3:A22 A1:N2 B3:N9 B10:K26 L10:N50 B27:B32 A27:A33 B33:K40 A35:A50 C41:K41 B43:K50">
    <cfRule type="expression" dxfId="2" priority="2" stopIfTrue="1">
      <formula>CELL("Protect", A1)</formula>
    </cfRule>
  </conditionalFormatting>
  <conditionalFormatting sqref="A7">
    <cfRule type="containsText" dxfId="1" priority="1" operator="containsText" text="choose one">
      <formula>NOT(ISERROR(SEARCH("choose one",A7)))</formula>
    </cfRule>
  </conditionalFormatting>
  <pageMargins left="0.5" right="0.5" top="0.5" bottom="0.5" header="0.3" footer="0.3"/>
  <pageSetup scale="50" orientation="landscape" r:id="rId1"/>
  <headerFooter>
    <oddHeader>&amp;CSubaward 1
&amp;F</oddHeader>
    <oddFooter>&amp;L&amp;D&amp;CUpdate F&amp;RLast Modified: 09/24/2020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4AF644D-1409-45F0-9E8D-E46D3F18769A}">
          <x14:formula1>
            <xm:f>'MSU Master Rates'!$A$30:$A$32</xm:f>
          </x14:formula1>
          <xm:sqref>A7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B658-880A-4A78-AE1B-165AECDBD2E0}">
  <sheetPr codeName="Sheet8"/>
  <dimension ref="A1:A41"/>
  <sheetViews>
    <sheetView showGridLines="0" zoomScale="90" zoomScaleNormal="90" workbookViewId="0">
      <selection activeCell="A34" sqref="A34"/>
    </sheetView>
  </sheetViews>
  <sheetFormatPr defaultRowHeight="15" x14ac:dyDescent="0.25"/>
  <cols>
    <col min="1" max="1" width="162.7109375" style="180" customWidth="1"/>
  </cols>
  <sheetData>
    <row r="1" spans="1:1" ht="15.75" x14ac:dyDescent="0.25">
      <c r="A1" s="182" t="s">
        <v>127</v>
      </c>
    </row>
    <row r="2" spans="1:1" ht="31.5" x14ac:dyDescent="0.25">
      <c r="A2" s="196" t="s">
        <v>128</v>
      </c>
    </row>
    <row r="3" spans="1:1" ht="15.75" x14ac:dyDescent="0.25">
      <c r="A3" s="196" t="s">
        <v>129</v>
      </c>
    </row>
    <row r="4" spans="1:1" x14ac:dyDescent="0.25">
      <c r="A4" s="179" t="s">
        <v>130</v>
      </c>
    </row>
    <row r="5" spans="1:1" x14ac:dyDescent="0.25">
      <c r="A5" s="180" t="s">
        <v>131</v>
      </c>
    </row>
    <row r="6" spans="1:1" x14ac:dyDescent="0.25">
      <c r="A6" s="181" t="s">
        <v>132</v>
      </c>
    </row>
    <row r="7" spans="1:1" x14ac:dyDescent="0.25">
      <c r="A7" s="180" t="s">
        <v>133</v>
      </c>
    </row>
    <row r="8" spans="1:1" x14ac:dyDescent="0.25">
      <c r="A8" s="180" t="s">
        <v>134</v>
      </c>
    </row>
    <row r="9" spans="1:1" x14ac:dyDescent="0.25">
      <c r="A9" s="391" t="s">
        <v>135</v>
      </c>
    </row>
    <row r="10" spans="1:1" x14ac:dyDescent="0.25">
      <c r="A10" s="391" t="s">
        <v>136</v>
      </c>
    </row>
    <row r="11" spans="1:1" x14ac:dyDescent="0.25">
      <c r="A11" s="391" t="s">
        <v>111</v>
      </c>
    </row>
    <row r="12" spans="1:1" x14ac:dyDescent="0.25">
      <c r="A12" s="180" t="s">
        <v>137</v>
      </c>
    </row>
    <row r="14" spans="1:1" ht="15.75" x14ac:dyDescent="0.25">
      <c r="A14" s="182" t="s">
        <v>138</v>
      </c>
    </row>
    <row r="15" spans="1:1" x14ac:dyDescent="0.25">
      <c r="A15" s="180" t="s">
        <v>139</v>
      </c>
    </row>
    <row r="16" spans="1:1" x14ac:dyDescent="0.25">
      <c r="A16" s="180" t="s">
        <v>140</v>
      </c>
    </row>
    <row r="17" spans="1:1" x14ac:dyDescent="0.25">
      <c r="A17" s="180" t="s">
        <v>141</v>
      </c>
    </row>
    <row r="18" spans="1:1" x14ac:dyDescent="0.25">
      <c r="A18" s="180" t="s">
        <v>142</v>
      </c>
    </row>
    <row r="19" spans="1:1" x14ac:dyDescent="0.25">
      <c r="A19" s="180" t="s">
        <v>143</v>
      </c>
    </row>
    <row r="20" spans="1:1" x14ac:dyDescent="0.25">
      <c r="A20" s="180" t="s">
        <v>144</v>
      </c>
    </row>
    <row r="21" spans="1:1" ht="30" x14ac:dyDescent="0.25">
      <c r="A21" s="180" t="s">
        <v>145</v>
      </c>
    </row>
    <row r="22" spans="1:1" x14ac:dyDescent="0.25">
      <c r="A22" s="180" t="s">
        <v>146</v>
      </c>
    </row>
    <row r="23" spans="1:1" ht="30" x14ac:dyDescent="0.25">
      <c r="A23" s="180" t="s">
        <v>147</v>
      </c>
    </row>
    <row r="24" spans="1:1" ht="45" x14ac:dyDescent="0.25">
      <c r="A24" s="180" t="s">
        <v>148</v>
      </c>
    </row>
    <row r="27" spans="1:1" ht="15.75" x14ac:dyDescent="0.25">
      <c r="A27" s="182" t="s">
        <v>149</v>
      </c>
    </row>
    <row r="28" spans="1:1" x14ac:dyDescent="0.25">
      <c r="A28" s="180" t="s">
        <v>150</v>
      </c>
    </row>
    <row r="29" spans="1:1" x14ac:dyDescent="0.25">
      <c r="A29" s="180" t="s">
        <v>151</v>
      </c>
    </row>
    <row r="30" spans="1:1" x14ac:dyDescent="0.25">
      <c r="A30" s="180" t="s">
        <v>152</v>
      </c>
    </row>
    <row r="31" spans="1:1" x14ac:dyDescent="0.25">
      <c r="A31" s="180" t="s">
        <v>153</v>
      </c>
    </row>
    <row r="32" spans="1:1" ht="30" x14ac:dyDescent="0.25">
      <c r="A32" s="180" t="s">
        <v>154</v>
      </c>
    </row>
    <row r="33" spans="1:1" x14ac:dyDescent="0.25">
      <c r="A33" s="391" t="s">
        <v>212</v>
      </c>
    </row>
    <row r="35" spans="1:1" x14ac:dyDescent="0.25">
      <c r="A35" s="178" t="s">
        <v>155</v>
      </c>
    </row>
    <row r="36" spans="1:1" x14ac:dyDescent="0.25">
      <c r="A36" s="180" t="s">
        <v>156</v>
      </c>
    </row>
    <row r="37" spans="1:1" x14ac:dyDescent="0.25">
      <c r="A37" s="180" t="s">
        <v>142</v>
      </c>
    </row>
    <row r="38" spans="1:1" x14ac:dyDescent="0.25">
      <c r="A38" s="180" t="s">
        <v>157</v>
      </c>
    </row>
    <row r="41" spans="1:1" ht="30" x14ac:dyDescent="0.25">
      <c r="A41" s="180" t="s">
        <v>211</v>
      </c>
    </row>
  </sheetData>
  <hyperlinks>
    <hyperlink ref="A10" r:id="rId1" xr:uid="{25FEC467-AED4-47E2-AF68-FB9434CDC55C}"/>
    <hyperlink ref="A9" r:id="rId2" xr:uid="{74FE8B45-8A15-469E-9AD3-8DFC810FA954}"/>
    <hyperlink ref="A33" r:id="rId3" display="At MSU the strongly recommended minimum salary for postdocs is NIH’s current minimum postdoc salary: https://grants.nih.gov/grants/guide/notice-files/NOT-OD-21-049.html" xr:uid="{6A8C2759-2AE1-4B6C-A6B5-11F7352CB897}"/>
    <hyperlink ref="A11" r:id="rId4" xr:uid="{BC52C239-64E7-45F3-BCA4-6B55CE6B24DB}"/>
  </hyperlinks>
  <pageMargins left="0.7" right="0.7" top="0.75" bottom="0.75" header="0.3" footer="0.3"/>
  <pageSetup orientation="portrait" r:id="rId5"/>
  <headerFooter>
    <oddFooter>&amp;L&amp;D&amp;CUpdate F&amp;RLast Modified:  04/19/2022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8F818-728A-4152-A818-EA558F29ABB4}">
  <sheetPr codeName="Sheet11"/>
  <dimension ref="A1"/>
  <sheetViews>
    <sheetView workbookViewId="0">
      <selection activeCell="N40" sqref="N40"/>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I G b p U t Q 9 R Z O j A A A A 9 Q A A A B I A H A B D b 2 5 m a W c v U G F j a 2 F n Z S 5 4 b W w g o h g A K K A U A A A A A A A A A A A A A A A A A A A A A A A A A A A A h Y + x D o I w G I R f h X S n r d V B y U 8 Z X C U x I R r X p l R o h B 9 D i / B u D j 6 S r y B G U T f H + + 4 u u b t f b 5 A M d R V c T O t s g z G Z U U 4 C g 7 r J L R Y x 6 f w x X J J E w l b p k y p M M I b R R Y O z M S m 9 P 0 e M 9 X 1 P + z l t 2 o I J z m f s k G 4 y X Z p a h R a d V 6 g N + b T y / y 0 i Y f 8 a I w V d L a g Q g n J g E 4 P U 4 t c X 4 9 y n + w N h 3 V W + a 4 0 0 G O 4 y Y J M E 9 r 4 g H 1 B L A w Q U A A I A C A A g Z u l 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G b p U i i K R 7 g O A A A A E Q A A A B M A H A B G b 3 J t d W x h c y 9 T Z W N 0 a W 9 u M S 5 t I K I Y A C i g F A A A A A A A A A A A A A A A A A A A A A A A A A A A A C t O T S 7 J z M 9 T C I b Q h t Y A U E s B A i 0 A F A A C A A g A I G b p U t Q 9 R Z O j A A A A 9 Q A A A B I A A A A A A A A A A A A A A A A A A A A A A E N v b m Z p Z y 9 Q Y W N r Y W d l L n h t b F B L A Q I t A B Q A A g A I A C B m 6 V I P y u m r p A A A A O k A A A A T A A A A A A A A A A A A A A A A A O 8 A A A B b Q 2 9 u d G V u d F 9 U e X B l c 1 0 u e G 1 s U E s B A i 0 A F A A C A A g A I G b p 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7 O 4 O z s P m 5 O q G 3 D w V t 5 T N Q A A A A A A g A A A A A A A 2 Y A A M A A A A A Q A A A A 8 z l N K a 2 v h z L k W U O s Q N z + v w A A A A A E g A A A o A A A A B A A A A C t v U Y i 8 c N v y y p q 9 G M o h X u T U A A A A E t w N W M u O h s B Y X + l M N e T a b G j m 8 o + C j q K B f p U c / S x N R / I t j V e K X r I m 3 S C r J / / 5 G j G h n y g B J j E u O w w t 7 2 H U D L t h j t W W d b p y G d n 9 M B n X H c 2 G T y N F A A A A N w H 3 q z z c Q P e E t 8 S z X F I y R v 3 k j i F < / D a t a M a s h u p > 
</file>

<file path=customXml/item2.xml><?xml version="1.0" encoding="utf-8"?>
<ct:contentTypeSchema xmlns:ct="http://schemas.microsoft.com/office/2006/metadata/contentType" xmlns:ma="http://schemas.microsoft.com/office/2006/metadata/properties/metaAttributes" ct:_="" ma:_="" ma:contentTypeName="Document" ma:contentTypeID="0x01010023E82C03F205964BABEFA254A2A89BCD" ma:contentTypeVersion="18" ma:contentTypeDescription="Create a new document." ma:contentTypeScope="" ma:versionID="8bd8167efe53d952089252dcbc6d22ec">
  <xsd:schema xmlns:xsd="http://www.w3.org/2001/XMLSchema" xmlns:xs="http://www.w3.org/2001/XMLSchema" xmlns:p="http://schemas.microsoft.com/office/2006/metadata/properties" xmlns:ns2="73cb0830-acea-487a-b950-51d9df5d2af3" xmlns:ns3="8f38cf35-cf25-4d3a-b75d-a7f951e02773" targetNamespace="http://schemas.microsoft.com/office/2006/metadata/properties" ma:root="true" ma:fieldsID="df7465113fa40b2fbc52eddc2475006c" ns2:_="" ns3:_="">
    <xsd:import namespace="73cb0830-acea-487a-b950-51d9df5d2af3"/>
    <xsd:import namespace="8f38cf35-cf25-4d3a-b75d-a7f951e02773"/>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cb0830-acea-487a-b950-51d9df5d2a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66bcfc7-c51b-4bc8-8383-b8f609394d6e"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38cf35-cf25-4d3a-b75d-a7f951e0277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e1e23c-5a77-479c-9239-c6ae2b042bde}" ma:internalName="TaxCatchAll" ma:showField="CatchAllData" ma:web="8f38cf35-cf25-4d3a-b75d-a7f951e0277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3cb0830-acea-487a-b950-51d9df5d2af3">
      <Terms xmlns="http://schemas.microsoft.com/office/infopath/2007/PartnerControls"/>
    </lcf76f155ced4ddcb4097134ff3c332f>
    <TaxCatchAll xmlns="8f38cf35-cf25-4d3a-b75d-a7f951e02773" xsi:nil="true"/>
  </documentManagement>
</p:properties>
</file>

<file path=customXml/itemProps1.xml><?xml version="1.0" encoding="utf-8"?>
<ds:datastoreItem xmlns:ds="http://schemas.openxmlformats.org/officeDocument/2006/customXml" ds:itemID="{B2C65490-328F-4877-89DD-0EA030EA8997}">
  <ds:schemaRefs>
    <ds:schemaRef ds:uri="http://schemas.microsoft.com/DataMashup"/>
  </ds:schemaRefs>
</ds:datastoreItem>
</file>

<file path=customXml/itemProps2.xml><?xml version="1.0" encoding="utf-8"?>
<ds:datastoreItem xmlns:ds="http://schemas.openxmlformats.org/officeDocument/2006/customXml" ds:itemID="{58A42095-23CA-4412-AD64-547C7E2C3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cb0830-acea-487a-b950-51d9df5d2af3"/>
    <ds:schemaRef ds:uri="8f38cf35-cf25-4d3a-b75d-a7f951e027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FBCD17-35E5-4B9C-8E7E-54456B8667DA}">
  <ds:schemaRefs>
    <ds:schemaRef ds:uri="http://schemas.microsoft.com/sharepoint/v3/contenttype/forms"/>
  </ds:schemaRefs>
</ds:datastoreItem>
</file>

<file path=customXml/itemProps4.xml><?xml version="1.0" encoding="utf-8"?>
<ds:datastoreItem xmlns:ds="http://schemas.openxmlformats.org/officeDocument/2006/customXml" ds:itemID="{9D57690C-94EE-4324-81D7-C2E65D7E20D1}">
  <ds:schemaRefs>
    <ds:schemaRef ds:uri="http://schemas.microsoft.com/office/2006/metadata/properties"/>
    <ds:schemaRef ds:uri="http://schemas.microsoft.com/office/infopath/2007/PartnerControls"/>
    <ds:schemaRef ds:uri="73cb0830-acea-487a-b950-51d9df5d2af3"/>
    <ds:schemaRef ds:uri="8f38cf35-cf25-4d3a-b75d-a7f951e027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Proposal Budget</vt:lpstr>
      <vt:lpstr>Personnel</vt:lpstr>
      <vt:lpstr>Subaward 1</vt:lpstr>
      <vt:lpstr>Subaward 2</vt:lpstr>
      <vt:lpstr>Subaward 3</vt:lpstr>
      <vt:lpstr>Subaward 4</vt:lpstr>
      <vt:lpstr>Subaward 5</vt:lpstr>
      <vt:lpstr>HELP</vt:lpstr>
      <vt:lpstr>blank sheet</vt:lpstr>
      <vt:lpstr>Subaward IDCs</vt:lpstr>
      <vt:lpstr>MSU Master Rates</vt:lpstr>
      <vt:lpstr>Faculty</vt:lpstr>
      <vt:lpstr>Postdoc</vt:lpstr>
      <vt:lpstr>Personnel!Print_Area</vt:lpstr>
      <vt:lpstr>'Proposal Budget'!Print_Area</vt:lpstr>
      <vt:lpstr>'Subaward 1'!Print_Area</vt:lpstr>
      <vt:lpstr>'Subaward 2'!Print_Area</vt:lpstr>
      <vt:lpstr>'Subaward 3'!Print_Area</vt:lpstr>
      <vt:lpstr>'Subaward 4'!Print_Area</vt:lpstr>
      <vt:lpstr>'Subaward 5'!Print_Area</vt:lpstr>
      <vt:lpstr>Personnel!Print_Titles</vt:lpstr>
      <vt:lpstr>Professional</vt:lpstr>
      <vt:lpstr>Student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Buker, Tracy</dc:creator>
  <cp:keywords/>
  <dc:description/>
  <cp:lastModifiedBy>Gatlin, Tracy</cp:lastModifiedBy>
  <cp:revision/>
  <dcterms:created xsi:type="dcterms:W3CDTF">2020-05-22T15:30:26Z</dcterms:created>
  <dcterms:modified xsi:type="dcterms:W3CDTF">2025-03-05T16:51:40Z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0x01010023E82C03F205964BABEFA254A2A89BCD</vt:lpwstr>
  </property>
  <property fmtid="{D5CDD505-2E9C-101B-9397-08002B2CF9AE}" pid="3" name="MediaServiceImageTags">
    <vt:lpwstr/>
  </property>
</Properties>
</file>